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Analizador" sheetId="2" state="visible" r:id="rId2"/>
  </sheets>
  <definedNames>
    <definedName name="_xlnm.Print_Area" localSheetId="0">'Empieza aquí'!$A$1:$E$50</definedName>
    <definedName name="_xlnm.Print_Area" localSheetId="1">'Analizador'!$A$1:$E$98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;[Red]-&quot;$&quot;#,##0"/>
    <numFmt numFmtId="165" formatCode="0.0%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color rgb="0045484D"/>
      <sz val="9"/>
    </font>
    <font>
      <name val="Arial"/>
      <b val="1"/>
      <color rgb="00121417"/>
      <sz val="12"/>
    </font>
    <font>
      <name val="Arial"/>
      <color rgb="00121417"/>
      <sz val="10"/>
    </font>
    <font>
      <name val="Arial"/>
      <b val="1"/>
      <color rgb="008A3B00"/>
      <sz val="8"/>
    </font>
    <font>
      <name val="Arial"/>
      <b val="1"/>
      <color rgb="00121417"/>
      <sz val="10"/>
    </font>
    <font>
      <name val="Arial"/>
      <b val="1"/>
      <color rgb="00FFFFFF"/>
      <sz val="10"/>
    </font>
    <font>
      <name val="Arial"/>
      <b val="1"/>
      <color rgb="00121417"/>
      <sz val="16"/>
    </font>
    <font>
      <name val="Arial"/>
      <b val="1"/>
      <color rgb="00121417"/>
      <sz val="14"/>
    </font>
    <font>
      <name val="Arial"/>
      <b val="1"/>
      <color rgb="00FFFFFF"/>
      <sz val="20"/>
    </font>
    <font>
      <name val="Arial"/>
      <color rgb="00C9C4B6"/>
      <sz val="10"/>
    </font>
    <font>
      <name val="Arial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D966"/>
      </patternFill>
    </fill>
  </fills>
  <borders count="4">
    <border>
      <left/>
      <right/>
      <top/>
      <bottom/>
      <diagonal/>
    </border>
    <border>
      <bottom style="medium">
        <color rgb="00E8590C"/>
      </bottom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12" fillId="2" borderId="0" applyAlignment="1" pivotButton="0" quotePrefix="0" xfId="0">
      <alignment vertical="center"/>
    </xf>
    <xf numFmtId="0" fontId="12" fillId="2" borderId="0" applyAlignment="1" pivotButton="0" quotePrefix="0" xfId="0">
      <alignment vertical="bottom"/>
    </xf>
    <xf numFmtId="0" fontId="13" fillId="2" borderId="0" applyAlignment="1" pivotButton="0" quotePrefix="0" xfId="0">
      <alignment horizontal="left" vertical="center" wrapText="1" indent="1"/>
    </xf>
    <xf numFmtId="0" fontId="14" fillId="6" borderId="0" applyAlignment="1" pivotButton="0" quotePrefix="0" xfId="0">
      <alignment vertical="center"/>
    </xf>
    <xf numFmtId="0" fontId="15" fillId="0" borderId="0" applyAlignment="1" pivotButton="0" quotePrefix="0" xfId="0">
      <alignment horizontal="left" vertical="center" wrapText="1" indent="1"/>
    </xf>
    <xf numFmtId="0" fontId="5" fillId="0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16" fillId="0" borderId="0" applyAlignment="1" pivotButton="0" quotePrefix="0" xfId="0">
      <alignment horizontal="center" vertical="top"/>
    </xf>
    <xf numFmtId="0" fontId="8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14" fillId="6" borderId="3" applyAlignment="1" pivotButton="0" quotePrefix="0" xfId="0">
      <alignment vertical="center"/>
    </xf>
    <xf numFmtId="0" fontId="1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top" wrapText="1" indent="1"/>
    </xf>
    <xf numFmtId="0" fontId="3" fillId="0" borderId="0" applyAlignment="1" pivotButton="0" quotePrefix="0" xfId="0">
      <alignment horizontal="left" vertical="top" wrapText="1" indent="1"/>
    </xf>
    <xf numFmtId="0" fontId="14" fillId="3" borderId="2" applyAlignment="1" pivotButton="0" quotePrefix="0" xfId="0">
      <alignment vertical="center"/>
    </xf>
    <xf numFmtId="0" fontId="14" fillId="4" borderId="2" applyAlignment="1" pivotButton="0" quotePrefix="0" xfId="0">
      <alignment vertical="center"/>
    </xf>
    <xf numFmtId="0" fontId="14" fillId="5" borderId="2" applyAlignment="1" pivotButton="0" quotePrefix="0" xfId="0">
      <alignment vertical="center"/>
    </xf>
    <xf numFmtId="0" fontId="14" fillId="6" borderId="2" applyAlignment="1" pivotButton="0" quotePrefix="0" xfId="0">
      <alignment vertical="center"/>
    </xf>
    <xf numFmtId="0" fontId="14" fillId="7" borderId="2" applyAlignment="1" pivotButton="0" quotePrefix="0" xfId="0">
      <alignment vertical="center"/>
    </xf>
    <xf numFmtId="0" fontId="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center" wrapText="1" indent="1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8" fillId="0" borderId="0" applyAlignment="1" pivotButton="0" quotePrefix="0" xfId="0">
      <alignment horizontal="left" vertical="center" indent="1"/>
    </xf>
    <xf numFmtId="0" fontId="10" fillId="4" borderId="2" applyAlignment="1" pivotButton="0" quotePrefix="0" xfId="0">
      <alignment horizontal="center" vertical="center"/>
    </xf>
    <xf numFmtId="164" fontId="11" fillId="6" borderId="2" applyAlignment="1" pivotButton="0" quotePrefix="0" xfId="0">
      <alignment horizontal="right" vertical="center" indent="1"/>
    </xf>
    <xf numFmtId="0" fontId="9" fillId="2" borderId="2" applyAlignment="1" pivotButton="0" quotePrefix="0" xfId="0">
      <alignment horizontal="left" vertical="center" wrapText="1" indent="1"/>
    </xf>
    <xf numFmtId="0" fontId="9" fillId="2" borderId="2" applyAlignment="1" pivotButton="0" quotePrefix="0" xfId="0">
      <alignment horizontal="right" vertical="center" wrapText="1" indent="1"/>
    </xf>
    <xf numFmtId="0" fontId="9" fillId="2" borderId="2" applyAlignment="1" pivotButton="0" quotePrefix="0" xfId="0">
      <alignment horizontal="center" vertical="center" wrapText="1"/>
    </xf>
    <xf numFmtId="0" fontId="6" fillId="0" borderId="0" applyAlignment="1" pivotButton="0" quotePrefix="0" xfId="0">
      <alignment horizontal="left" vertical="center" indent="1"/>
    </xf>
    <xf numFmtId="164" fontId="8" fillId="5" borderId="2" applyAlignment="1" pivotButton="0" quotePrefix="0" xfId="0">
      <alignment horizontal="right" vertical="center" indent="1"/>
    </xf>
    <xf numFmtId="164" fontId="6" fillId="3" borderId="2" applyAlignment="1" applyProtection="1" pivotButton="0" quotePrefix="0" xfId="0">
      <alignment horizontal="right" vertical="center" indent="1"/>
      <protection locked="0" hidden="0"/>
    </xf>
    <xf numFmtId="0" fontId="6" fillId="4" borderId="2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 indent="1"/>
    </xf>
    <xf numFmtId="165" fontId="8" fillId="5" borderId="2" applyAlignment="1" pivotButton="0" quotePrefix="0" xfId="0">
      <alignment horizontal="right" vertical="center" indent="1"/>
    </xf>
    <xf numFmtId="165" fontId="6" fillId="3" borderId="2" applyAlignment="1" applyProtection="1" pivotButton="0" quotePrefix="0" xfId="0">
      <alignment horizontal="right" vertical="center" indent="1"/>
      <protection locked="0" hidden="0"/>
    </xf>
    <xf numFmtId="164" fontId="6" fillId="4" borderId="2" applyAlignment="1" pivotButton="0" quotePrefix="0" xfId="0">
      <alignment horizontal="right" vertical="center" indent="1"/>
    </xf>
    <xf numFmtId="3" fontId="6" fillId="4" borderId="2" applyAlignment="1" pivotButton="0" quotePrefix="0" xfId="0">
      <alignment horizontal="right" vertical="center" indent="1"/>
    </xf>
    <xf numFmtId="49" fontId="6" fillId="3" borderId="2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horizontal="center" vertical="center"/>
    </xf>
    <xf numFmtId="3" fontId="6" fillId="3" borderId="2" applyAlignment="1" applyProtection="1" pivotButton="0" quotePrefix="0" xfId="0">
      <alignment horizontal="right" vertical="center" indent="1"/>
      <protection locked="0" hidden="0"/>
    </xf>
    <xf numFmtId="0" fontId="6" fillId="3" borderId="2" applyAlignment="1" applyProtection="1" pivotButton="0" quotePrefix="0" xfId="0">
      <alignment horizontal="center" vertical="center"/>
      <protection locked="0" hidden="0"/>
    </xf>
    <xf numFmtId="10" fontId="6" fillId="3" borderId="2" applyAlignment="1" applyProtection="1" pivotButton="0" quotePrefix="0" xfId="0">
      <alignment horizontal="right" vertical="center" indent="1"/>
      <protection locked="0" hidden="0"/>
    </xf>
    <xf numFmtId="165" fontId="6" fillId="4" borderId="2" applyAlignment="1" pivotButton="0" quotePrefix="0" xfId="0">
      <alignment horizontal="right" vertical="center" indent="1"/>
    </xf>
    <xf numFmtId="49" fontId="8" fillId="5" borderId="2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5C3B00"/>
      </font>
      <fill>
        <patternFill patternType="solid">
          <fgColor rgb="00FFD966"/>
          <bgColor rgb="00FFD96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50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4" customWidth="1" min="3" max="3"/>
    <col width="74" customWidth="1" min="4" max="4"/>
    <col width="2" customWidth="1" min="5" max="5"/>
  </cols>
  <sheetData>
    <row r="1" ht="38" customHeight="1">
      <c r="A1" s="1" t="n"/>
      <c r="B1" s="2" t="inlineStr">
        <is>
          <t>Analizador de Compra, Remodela y Vende (versión gratis)</t>
        </is>
      </c>
      <c r="C1" s="1" t="n"/>
      <c r="D1" s="1" t="n"/>
      <c r="E1" s="1" t="n"/>
    </row>
    <row r="2" ht="22" customHeight="1">
      <c r="A2" s="3" t="n"/>
      <c r="B2" s="3" t="inlineStr">
        <is>
          <t>Built by Estrada · builtbyestrada.ai · hecho por un contratista residencial que construye casas para inversionistas</t>
        </is>
      </c>
      <c r="C2" s="3" t="n"/>
      <c r="D2" s="3" t="n"/>
      <c r="E2" s="3" t="n"/>
    </row>
    <row r="3" ht="4" customHeight="1">
      <c r="A3" s="4" t="n"/>
      <c r="B3" s="4" t="n"/>
      <c r="C3" s="4" t="n"/>
      <c r="D3" s="4" t="n"/>
      <c r="E3" s="4" t="n"/>
    </row>
    <row r="4" ht="10" customHeight="1"/>
    <row r="5" ht="47" customHeight="1">
      <c r="B5" s="5" t="inlineStr">
        <is>
          <t>Escribe una casa para remodelar y vender en las celdas amarillas: precio, ARV, obra, efectivo o un préstamo hard money, gastos de espera y de venta. Te da la ganancia neta, el rendimiento de tu efectivo, la regla del 70% y un veredicto VERDE, AMARILLO o ROJO contra tus propios mínimos. Cada número con el que abre es un EJEMPLO.</t>
        </is>
      </c>
    </row>
    <row r="6" ht="10" customHeight="1"/>
    <row r="7" ht="24" customHeight="1">
      <c r="B7" s="6" t="inlineStr">
        <is>
          <t>Tu primer resultado en 5 minutos</t>
        </is>
      </c>
      <c r="C7" s="7" t="n"/>
      <c r="D7" s="7" t="n"/>
    </row>
    <row r="8" ht="6" customHeight="1"/>
    <row r="9" ht="30" customHeight="1">
      <c r="B9" s="8" t="n">
        <v>1</v>
      </c>
      <c r="C9" s="9" t="inlineStr">
        <is>
          <t>Analizador, sección 1</t>
        </is>
      </c>
      <c r="D9" s="10" t="inlineStr">
        <is>
          <t>Escribe el precio, gastos de cierre, ARV, obra y los meses.</t>
        </is>
      </c>
    </row>
    <row r="10" ht="30" customHeight="1">
      <c r="B10" s="8" t="n">
        <v>2</v>
      </c>
      <c r="C10" s="9" t="inlineStr">
        <is>
          <t>Sección 2</t>
        </is>
      </c>
      <c r="D10" s="10" t="inlineStr">
        <is>
          <t>Elige Efectivo o Hard money y escribe los términos.</t>
        </is>
      </c>
    </row>
    <row r="11" ht="30" customHeight="1">
      <c r="B11" s="8" t="n">
        <v>3</v>
      </c>
      <c r="C11" s="9" t="inlineStr">
        <is>
          <t>Secciones 3 y 4</t>
        </is>
      </c>
      <c r="D11" s="10" t="inlineStr">
        <is>
          <t>Gastos de espera al mes y gastos de venta.</t>
        </is>
      </c>
    </row>
    <row r="12" ht="30" customHeight="1">
      <c r="B12" s="8" t="n">
        <v>4</v>
      </c>
      <c r="C12" s="9" t="inlineStr">
        <is>
          <t>Resultado, arriba</t>
        </is>
      </c>
      <c r="D12" s="10" t="inlineStr">
        <is>
          <t>Pon tus mínimos. El veredicto se pone VERDE, AMARILLO o ROJO.</t>
        </is>
      </c>
    </row>
    <row r="13" ht="10" customHeight="1"/>
    <row r="14" ht="24" customHeight="1">
      <c r="B14" s="6" t="inlineStr">
        <is>
          <t>Qué hace cada pestaña</t>
        </is>
      </c>
      <c r="C14" s="7" t="n"/>
      <c r="D14" s="7" t="n"/>
    </row>
    <row r="15" ht="6" customHeight="1"/>
    <row r="16" ht="26" customHeight="1">
      <c r="B16" s="11" t="n"/>
      <c r="C16" s="9" t="inlineStr">
        <is>
          <t>Empieza aquí</t>
        </is>
      </c>
      <c r="D16" s="10" t="inlineStr">
        <is>
          <t>Esta página.</t>
        </is>
      </c>
    </row>
    <row r="17" ht="31" customHeight="1">
      <c r="B17" s="11" t="n"/>
      <c r="C17" s="12" t="inlineStr">
        <is>
          <t>Analizador</t>
        </is>
      </c>
      <c r="D17" s="10" t="inlineStr">
        <is>
          <t>Una casa: el trato, efectivo o un préstamo hard money, gastos de espera y de venta, y el resultado con tus mínimos.</t>
        </is>
      </c>
    </row>
    <row r="18" ht="31" customHeight="1">
      <c r="C18" s="13" t="inlineStr"/>
      <c r="D18" s="14" t="inlineStr">
        <is>
          <t>Colores de las pestañas: en las de color naranja escribes tú, las oscuras se llenan solas o se imprimen.</t>
        </is>
      </c>
    </row>
    <row r="19" ht="10" customHeight="1"/>
    <row r="20" ht="24" customHeight="1">
      <c r="B20" s="6" t="inlineStr">
        <is>
          <t>Colores</t>
        </is>
      </c>
      <c r="C20" s="7" t="n"/>
      <c r="D20" s="7" t="n"/>
    </row>
    <row r="21" ht="6" customHeight="1"/>
    <row r="22" ht="18" customHeight="1">
      <c r="B22" s="15" t="n"/>
      <c r="C22" s="9" t="inlineStr">
        <is>
          <t>Amarillo</t>
        </is>
      </c>
      <c r="D22" s="10" t="inlineStr">
        <is>
          <t>Aquí escribes tú. Solo las celdas amarillas reciben datos.</t>
        </is>
      </c>
    </row>
    <row r="23" ht="18" customHeight="1">
      <c r="B23" s="16" t="n"/>
      <c r="C23" s="9" t="inlineStr">
        <is>
          <t>Gris</t>
        </is>
      </c>
      <c r="D23" s="10" t="inlineStr">
        <is>
          <t>Se calcula. Bloqueada para que no borres una fórmula por accidente.</t>
        </is>
      </c>
    </row>
    <row r="24" ht="18" customHeight="1">
      <c r="B24" s="17" t="n"/>
      <c r="C24" s="9" t="inlineStr">
        <is>
          <t>Negritas, arena</t>
        </is>
      </c>
      <c r="D24" s="10" t="inlineStr">
        <is>
          <t>Totales y resultados.</t>
        </is>
      </c>
    </row>
    <row r="25" ht="18" customHeight="1">
      <c r="B25" s="18" t="n"/>
      <c r="C25" s="9" t="inlineStr">
        <is>
          <t>Negritas sobre naranja</t>
        </is>
      </c>
      <c r="D25" s="10" t="inlineStr">
        <is>
          <t>El número principal de la pestaña.</t>
        </is>
      </c>
    </row>
    <row r="26" ht="31" customHeight="1">
      <c r="B26" s="19" t="n"/>
      <c r="C26" s="9" t="inlineStr">
        <is>
          <t>VERDE, AMARILLO, ROJO</t>
        </is>
      </c>
      <c r="D26" s="10" t="inlineStr">
        <is>
          <t>VERDE: cumple todos. AMARILLO: falla uno y aún deja ganancia. ROJO: pierde dinero o falla dos o más. Las otras alertas también son palabras: OK, NO LLEGA.</t>
        </is>
      </c>
    </row>
    <row r="27" ht="31" customHeight="1">
      <c r="C27" s="20" t="inlineStr">
        <is>
          <t>EJEMPLO</t>
        </is>
      </c>
      <c r="D27" s="10" t="inlineStr">
        <is>
          <t>Un número de ejemplo. Cámbialo por el tuyo; ninguno es un dato real de ningún mercado.</t>
        </is>
      </c>
    </row>
    <row r="28" ht="10" customHeight="1"/>
    <row r="29" ht="24" customHeight="1">
      <c r="B29" s="6" t="inlineStr">
        <is>
          <t>Celdas bloqueadas</t>
        </is>
      </c>
      <c r="C29" s="7" t="n"/>
      <c r="D29" s="7" t="n"/>
    </row>
    <row r="30" ht="6" customHeight="1"/>
    <row r="31" ht="44" customHeight="1">
      <c r="C31" s="9" t="inlineStr">
        <is>
          <t>Protección</t>
        </is>
      </c>
      <c r="D31" s="10" t="inlineStr">
        <is>
          <t>Sin contraseña. Para cambiar una fórmula: Excel, Revisar &gt; Desproteger hoja. Google Sheets, Datos &gt; Proteger hojas y rangos. LibreOffice, Herramientas &gt; Proteger hoja.</t>
        </is>
      </c>
    </row>
    <row r="32" ht="10" customHeight="1"/>
    <row r="33" ht="24" customHeight="1">
      <c r="B33" s="6" t="inlineStr">
        <is>
          <t>Google Sheets, imprimir, ayuda</t>
        </is>
      </c>
      <c r="C33" s="7" t="n"/>
      <c r="D33" s="7" t="n"/>
    </row>
    <row r="34" ht="6" customHeight="1"/>
    <row r="35" ht="31" customHeight="1">
      <c r="C35" s="9" t="inlineStr">
        <is>
          <t>Google Sheets</t>
        </is>
      </c>
      <c r="D35" s="10" t="inlineStr">
        <is>
          <t>En Google Drive: Nuevo &gt; Subir archivo, elige este archivo y luego Abrir con &gt; Google Sheets. O en Sheets: Archivo &gt; Importar &gt; Subir.</t>
        </is>
      </c>
    </row>
    <row r="36" ht="31" customHeight="1">
      <c r="C36" s="9" t="inlineStr">
        <is>
          <t>Imprimir o PDF</t>
        </is>
      </c>
      <c r="D36" s="10" t="inlineStr">
        <is>
          <t>Abre la pestaña y luego Archivo &gt; Imprimir y elige Guardar como PDF. La página 1 es el resultado, la 2 los datos.</t>
        </is>
      </c>
    </row>
    <row r="37" ht="18" customHeight="1">
      <c r="C37" s="9" t="inlineStr">
        <is>
          <t>Ayuda</t>
        </is>
      </c>
      <c r="D37" s="10" t="inlineStr">
        <is>
          <t>Escribe a hello@builtbyestrada.ai. Dinos qué pestaña y qué escribiste.</t>
        </is>
      </c>
    </row>
    <row r="38" ht="57" customHeight="1">
      <c r="C38" s="9" t="inlineStr">
        <is>
          <t>Versión completa</t>
        </is>
      </c>
      <c r="D38" s="10" t="inlineStr">
        <is>
          <t>Agrega dinero privado, préstamos con interés holandés, lo más que puedes pagar por tu ganancia meta, sensibilidad de ARV, obra y meses, comparar tres tratos y un resumen de una página para tu prestamista: https://builtbyestrada.ai/es/productos/analizador-flip/</t>
        </is>
      </c>
    </row>
    <row r="39" ht="10" customHeight="1"/>
    <row r="40" ht="24" customHeight="1">
      <c r="B40" s="6" t="inlineStr">
        <is>
          <t>En palabras simples</t>
        </is>
      </c>
      <c r="C40" s="7" t="n"/>
      <c r="D40" s="7" t="n"/>
    </row>
    <row r="41" ht="6" customHeight="1"/>
    <row r="42" ht="18" customHeight="1">
      <c r="C42" s="9" t="inlineStr">
        <is>
          <t>ARV</t>
        </is>
      </c>
      <c r="D42" s="10" t="inlineStr">
        <is>
          <t>Valor después de reparar: en cuánto se debe vender la casa ya terminada.</t>
        </is>
      </c>
    </row>
    <row r="43" ht="31" customHeight="1">
      <c r="C43" s="9" t="inlineStr">
        <is>
          <t>Regla del 70%</t>
        </is>
      </c>
      <c r="D43" s="10" t="inlineStr">
        <is>
          <t>Un filtro rápido: precio más obra debe quedar en el 70% del ARV o abajo. Sirve para separar tratos; luego haz los números completos.</t>
        </is>
      </c>
    </row>
    <row r="44" ht="31" customHeight="1">
      <c r="C44" s="9" t="inlineStr">
        <is>
          <t>Hard money</t>
        </is>
      </c>
      <c r="D44" s="10" t="inlineStr">
        <is>
          <t>Un préstamo corto sobre la misma casa, más caro que el de un banco, casi siempre solo intereses y con puntos.</t>
        </is>
      </c>
    </row>
    <row r="45" ht="31" customHeight="1">
      <c r="C45" s="9" t="inlineStr">
        <is>
          <t>Puntos</t>
        </is>
      </c>
      <c r="D45" s="10" t="inlineStr">
        <is>
          <t>Una comisión del prestamista, como % del préstamo. 2 puntos sobre $100,000 son $2,000.</t>
        </is>
      </c>
    </row>
    <row r="46" ht="31" customHeight="1">
      <c r="C46" s="9" t="inlineStr">
        <is>
          <t>Pagos por avance (draws)</t>
        </is>
      </c>
      <c r="D46" s="10" t="inlineStr">
        <is>
          <t>El prestamista paga el dinero de obra por etapas conforme se hace e inspecciona el trabajo.</t>
        </is>
      </c>
    </row>
    <row r="47" ht="31" customHeight="1">
      <c r="C47" s="9" t="inlineStr">
        <is>
          <t>Gastos de espera</t>
        </is>
      </c>
      <c r="D47" s="10" t="inlineStr">
        <is>
          <t>Lo que cuesta la casa cada mes que la tienes: impuestos, seguro, servicios, intereses.</t>
        </is>
      </c>
    </row>
    <row r="48" ht="18" customHeight="1">
      <c r="C48" s="9" t="inlineStr">
        <is>
          <t>ROI sobre efectivo</t>
        </is>
      </c>
      <c r="D48" s="10" t="inlineStr">
        <is>
          <t>Ganancia neta entre el efectivo que pusiste. Al año: eso por 12, entre los meses.</t>
        </is>
      </c>
    </row>
    <row r="49" ht="10" customHeight="1"/>
    <row r="50" ht="29" customHeight="1">
      <c r="C50" s="21" t="inlineStr">
        <is>
          <t>Solo son estimados. Este libro no conoce la casa, tu mercado ni a tu prestamista. Revisa los números con tu prestamista, compañía de título, agente y contratista antes de firmar.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C50:D50"/>
    <mergeCell ref="B5:D5"/>
  </mergeCells>
  <hyperlinks>
    <hyperlink ref="C17" location="'Analizador'!A1" display="Analizador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1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98"/>
  <sheetViews>
    <sheetView showGridLines="0" zoomScale="10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20" customWidth="1" min="2" max="2"/>
    <col width="16" customWidth="1" min="3" max="3"/>
    <col width="12" customWidth="1" min="4" max="4"/>
    <col width="56" customWidth="1" min="5" max="5"/>
  </cols>
  <sheetData>
    <row r="1" ht="30" customHeight="1">
      <c r="A1" s="22" t="inlineStr">
        <is>
          <t>Analizador de Compra, Remodela y Vende, versión gratis</t>
        </is>
      </c>
      <c r="B1" s="22" t="n"/>
      <c r="C1" s="22" t="n"/>
      <c r="D1" s="22" t="n"/>
      <c r="E1" s="23" t="inlineStr">
        <is>
          <t>Built by Estrada</t>
        </is>
      </c>
    </row>
    <row r="2" ht="20" customHeight="1">
      <c r="A2" s="14" t="inlineStr">
        <is>
          <t>Celdas amarillas: escribes tú. Grises: se calculan. Los números marcados EJEMPLO son de muestra: cámbialos.</t>
        </is>
      </c>
    </row>
    <row r="3" ht="26" customHeight="1">
      <c r="A3" s="21" t="inlineStr">
        <is>
          <t>La versión completa agrega dinero privado, interés holandés, lo más que puedes pagar por tu ganancia meta, sensibilidad, comparar tres tratos y un resumen de una página: https://builtbyestrada.ai/es/productos/analizador-flip/</t>
        </is>
      </c>
    </row>
    <row r="4" ht="24" customHeight="1">
      <c r="A4" s="6" t="inlineStr">
        <is>
          <t>Resultado</t>
        </is>
      </c>
      <c r="B4" s="7" t="n"/>
      <c r="C4" s="7" t="n"/>
      <c r="D4" s="7" t="n"/>
      <c r="E4" s="7" t="n"/>
    </row>
    <row r="5" ht="32" customHeight="1">
      <c r="A5" s="24" t="inlineStr">
        <is>
          <t>VEREDICTO</t>
        </is>
      </c>
      <c r="B5" s="25">
        <f>'Analizador'!$B$98</f>
        <v/>
      </c>
      <c r="C5" s="24">
        <f>IF(B5="VERDE","Cumple todos tus mínimos.",IF('Analizador'!$B$90&lt;0,"Pierde dinero.",'Analizador'!$B$97&amp;" de 4 mínimos sin cumplir."))</f>
        <v/>
      </c>
    </row>
    <row r="6" ht="28" customHeight="1">
      <c r="A6" s="24" t="inlineStr">
        <is>
          <t>GANANCIA NETA</t>
        </is>
      </c>
      <c r="B6" s="26">
        <f>'Analizador'!$B$90</f>
        <v/>
      </c>
    </row>
    <row r="7" ht="18" customHeight="1">
      <c r="A7" s="21" t="inlineStr">
        <is>
          <t>VERDE: cumple todos. AMARILLO: falla uno y aún deja ganancia. ROJO: pierde dinero o falla dos o más.</t>
        </is>
      </c>
    </row>
    <row r="8" ht="18" customHeight="1">
      <c r="A8" s="27" t="inlineStr">
        <is>
          <t>Indicador</t>
        </is>
      </c>
      <c r="B8" s="28" t="inlineStr">
        <is>
          <t>Este trato</t>
        </is>
      </c>
      <c r="C8" s="28" t="inlineStr">
        <is>
          <t>Tu mínimo</t>
        </is>
      </c>
      <c r="D8" s="29" t="inlineStr">
        <is>
          <t>Revisión</t>
        </is>
      </c>
    </row>
    <row r="9" ht="18" customHeight="1">
      <c r="A9" s="30" t="inlineStr">
        <is>
          <t>Ganancia neta</t>
        </is>
      </c>
      <c r="B9" s="31">
        <f>'Analizador'!$B$90</f>
        <v/>
      </c>
      <c r="C9" s="32" t="n">
        <v>25000</v>
      </c>
      <c r="D9" s="33">
        <f>IF(ISNUMBER(B9),IF(B9&gt;=C9,"OK","NO LLEGA"),"OK")</f>
        <v/>
      </c>
      <c r="E9" s="34" t="inlineStr">
        <is>
          <t>EJEMPLO</t>
        </is>
      </c>
    </row>
    <row r="10" ht="18" customHeight="1">
      <c r="A10" s="30" t="inlineStr">
        <is>
          <t>Rendimiento sobre tu efectivo (ROI)</t>
        </is>
      </c>
      <c r="B10" s="35">
        <f>'Analizador'!$B$92</f>
        <v/>
      </c>
      <c r="C10" s="36" t="n">
        <v>0.2</v>
      </c>
      <c r="D10" s="33">
        <f>IF(ISNUMBER(B10),IF(B10&gt;=C10,"OK","NO LLEGA"),"OK")</f>
        <v/>
      </c>
      <c r="E10" s="34" t="inlineStr">
        <is>
          <t>EJEMPLO</t>
        </is>
      </c>
    </row>
    <row r="11" ht="18" customHeight="1">
      <c r="A11" s="30" t="inlineStr">
        <is>
          <t>ROI al año (anualizado)</t>
        </is>
      </c>
      <c r="B11" s="35">
        <f>'Analizador'!$B$93</f>
        <v/>
      </c>
      <c r="C11" s="36" t="n">
        <v>0.3</v>
      </c>
      <c r="D11" s="33">
        <f>IF(ISNUMBER(B11),IF(B11&gt;=C11,"OK","NO LLEGA"),"OK")</f>
        <v/>
      </c>
      <c r="E11" s="34" t="inlineStr">
        <is>
          <t>EJEMPLO</t>
        </is>
      </c>
    </row>
    <row r="12" ht="18" customHeight="1">
      <c r="A12" s="30" t="inlineStr">
        <is>
          <t>Ganancia como % del ARV</t>
        </is>
      </c>
      <c r="B12" s="35">
        <f>'Analizador'!$B$94</f>
        <v/>
      </c>
      <c r="C12" s="36" t="n">
        <v>0.1</v>
      </c>
      <c r="D12" s="33">
        <f>IF(ISNUMBER(B12),IF(B12&gt;=C12,"OK","NO LLEGA"),"OK")</f>
        <v/>
      </c>
      <c r="E12" s="34" t="inlineStr">
        <is>
          <t>EJEMPLO</t>
        </is>
      </c>
    </row>
    <row r="13" ht="18" customHeight="1"/>
    <row r="14" ht="18" customHeight="1">
      <c r="A14" s="27" t="inlineStr">
        <is>
          <t>Lo más que puedes pagar</t>
        </is>
      </c>
      <c r="B14" s="28" t="inlineStr">
        <is>
          <t>Este trato</t>
        </is>
      </c>
      <c r="C14" s="28" t="inlineStr">
        <is>
          <t>Tu número</t>
        </is>
      </c>
      <c r="D14" s="29" t="inlineStr">
        <is>
          <t>Revisión</t>
        </is>
      </c>
    </row>
    <row r="15" ht="18" customHeight="1">
      <c r="A15" s="30" t="inlineStr">
        <is>
          <t>Oferta máxima por la regla del 70% (ARV × %, menos obra)</t>
        </is>
      </c>
      <c r="B15" s="31">
        <f>B95</f>
        <v/>
      </c>
      <c r="C15" s="36" t="n">
        <v>0.7</v>
      </c>
      <c r="D15" s="33">
        <f>IF(B29&lt;=B15,"OK","NO LLEGA")</f>
        <v/>
      </c>
      <c r="E15" s="34" t="inlineStr">
        <is>
          <t>EJEMPLO</t>
        </is>
      </c>
    </row>
    <row r="16" ht="18" customHeight="1">
      <c r="A16" s="30" t="inlineStr">
        <is>
          <t>Ganancia si pagas el precio de la regla</t>
        </is>
      </c>
      <c r="B16" s="37">
        <f>C90</f>
        <v/>
      </c>
    </row>
    <row r="17" ht="18" customHeight="1"/>
    <row r="18" ht="18" customHeight="1">
      <c r="A18" s="27" t="inlineStr">
        <is>
          <t>Más números</t>
        </is>
      </c>
      <c r="B18" s="28" t="n"/>
      <c r="C18" s="27" t="n"/>
      <c r="D18" s="27" t="n"/>
    </row>
    <row r="19" ht="18" customHeight="1">
      <c r="A19" s="30" t="inlineStr">
        <is>
          <t>Costo total</t>
        </is>
      </c>
      <c r="B19" s="37">
        <f>B89</f>
        <v/>
      </c>
    </row>
    <row r="20" ht="18" customHeight="1">
      <c r="A20" s="30" t="inlineStr">
        <is>
          <t>Efectivo que pones</t>
        </is>
      </c>
      <c r="B20" s="37">
        <f>B91</f>
        <v/>
      </c>
    </row>
    <row r="21" ht="18" customHeight="1">
      <c r="A21" s="30" t="inlineStr">
        <is>
          <t>Préstamo hard money</t>
        </is>
      </c>
      <c r="B21" s="37">
        <f>B66</f>
        <v/>
      </c>
    </row>
    <row r="22" ht="18" customHeight="1">
      <c r="A22" s="30" t="inlineStr">
        <is>
          <t>Meses que la tienes</t>
        </is>
      </c>
      <c r="B22" s="38">
        <f>B62</f>
        <v/>
      </c>
    </row>
    <row r="23" ht="18" customHeight="1">
      <c r="A23" s="30" t="inlineStr">
        <is>
          <t>Cada mes extra te cuesta</t>
        </is>
      </c>
      <c r="B23" s="37">
        <f>B80</f>
        <v/>
      </c>
    </row>
    <row r="24" ht="18" customHeight="1">
      <c r="A24" s="30" t="inlineStr">
        <is>
          <t>Precio de venta para no perder ni ganar</t>
        </is>
      </c>
      <c r="B24" s="37">
        <f>B96</f>
        <v/>
      </c>
    </row>
    <row r="25" ht="18" customHeight="1">
      <c r="A25" s="21" t="inlineStr">
        <is>
          <t>Solo son estimados. Revisa cada número con tu prestamista, compañía de título, agente y contratista antes de firmar.</t>
        </is>
      </c>
    </row>
    <row r="26" ht="18" customHeight="1"/>
    <row r="27" ht="24" customHeight="1">
      <c r="A27" s="6" t="inlineStr">
        <is>
          <t>1. El trato</t>
        </is>
      </c>
      <c r="B27" s="7" t="n"/>
      <c r="C27" s="7" t="n"/>
      <c r="D27" s="7" t="n"/>
      <c r="E27" s="7" t="n"/>
    </row>
    <row r="28" ht="18" customHeight="1">
      <c r="A28" s="30" t="inlineStr">
        <is>
          <t>Nombre o dirección de la propiedad</t>
        </is>
      </c>
      <c r="B28" s="39" t="inlineStr">
        <is>
          <t>3 rec., calle Ejemplo</t>
        </is>
      </c>
    </row>
    <row r="29" ht="18" customHeight="1">
      <c r="A29" s="30" t="inlineStr">
        <is>
          <t>Precio de compra</t>
        </is>
      </c>
      <c r="B29" s="32" t="n">
        <v>110000</v>
      </c>
      <c r="C29" s="40" t="inlineStr">
        <is>
          <t>EJEMPLO</t>
        </is>
      </c>
      <c r="D29" s="21" t="inlineStr">
        <is>
          <t>Tu oferta o el precio del contrato.</t>
        </is>
      </c>
    </row>
    <row r="30" ht="18" customHeight="1">
      <c r="A30" s="30" t="inlineStr">
        <is>
          <t>Gastos de cierre al comprar</t>
        </is>
      </c>
      <c r="B30" s="32" t="n">
        <v>3000</v>
      </c>
      <c r="C30" s="40" t="inlineStr">
        <is>
          <t>EJEMPLO</t>
        </is>
      </c>
      <c r="D30" s="21" t="inlineStr">
        <is>
          <t>Pide a tu compañía de título un estimado de cierre del comprador con este precio.</t>
        </is>
      </c>
    </row>
    <row r="31" ht="29" customHeight="1">
      <c r="A31" s="30" t="inlineStr">
        <is>
          <t>Valor después de reparar (ARV): en cuánto se vende ya terminada</t>
        </is>
      </c>
      <c r="B31" s="32" t="n">
        <v>240000</v>
      </c>
      <c r="C31" s="40" t="inlineStr">
        <is>
          <t>EJEMPLO</t>
        </is>
      </c>
      <c r="D31" s="21" t="inlineStr">
        <is>
          <t>Usa precios de venta recientes de casas arregladas parecidas y cercanas. Pide los comparables a un agente o valuador.</t>
        </is>
      </c>
    </row>
    <row r="32" ht="29" customHeight="1">
      <c r="A32" s="30" t="inlineStr">
        <is>
          <t>Presupuesto de obra, con contingencia</t>
        </is>
      </c>
      <c r="B32" s="32" t="n">
        <v>50000</v>
      </c>
      <c r="C32" s="40" t="inlineStr">
        <is>
          <t>EJEMPLO</t>
        </is>
      </c>
      <c r="D32" s="21" t="inlineStr">
        <is>
          <t>Escríbelo o pega el total probable del Estimador de Remodelación (pestaña Presupuesto) como número.</t>
        </is>
      </c>
    </row>
    <row r="33" ht="18" customHeight="1">
      <c r="A33" s="30" t="inlineStr">
        <is>
          <t>Meses de obra (del cierre a lista para vender)</t>
        </is>
      </c>
      <c r="B33" s="41" t="n">
        <v>4</v>
      </c>
      <c r="C33" s="40" t="inlineStr">
        <is>
          <t>EJEMPLO</t>
        </is>
      </c>
      <c r="D33" s="21" t="inlineStr">
        <is>
          <t>Suma el tiempo de permisos e inspecciones.</t>
        </is>
      </c>
    </row>
    <row r="34" ht="29" customHeight="1">
      <c r="A34" s="30" t="inlineStr">
        <is>
          <t>Meses para vender (de anunciada a cerrada)</t>
        </is>
      </c>
      <c r="B34" s="41" t="n">
        <v>3</v>
      </c>
      <c r="C34" s="40" t="inlineStr">
        <is>
          <t>EJEMPLO</t>
        </is>
      </c>
      <c r="D34" s="21" t="inlineStr">
        <is>
          <t>Días en el mercado de casas parecidas cerca, más el tiempo para cerrar. Pregunta a un agente.</t>
        </is>
      </c>
    </row>
    <row r="35" ht="18" customHeight="1"/>
    <row r="36" ht="24" customHeight="1">
      <c r="A36" s="6" t="inlineStr">
        <is>
          <t>2. Financiamiento</t>
        </is>
      </c>
      <c r="B36" s="7" t="n"/>
      <c r="C36" s="7" t="n"/>
      <c r="D36" s="7" t="n"/>
      <c r="E36" s="7" t="n"/>
    </row>
    <row r="37" ht="18" customHeight="1">
      <c r="A37" s="30" t="inlineStr">
        <is>
          <t>Efectivo o hard money</t>
        </is>
      </c>
      <c r="B37" s="42" t="inlineStr">
        <is>
          <t>Hard money</t>
        </is>
      </c>
      <c r="D37" s="21" t="inlineStr">
        <is>
          <t>Hard money usa los términos de abajo. Efectivo no.</t>
        </is>
      </c>
    </row>
    <row r="38" ht="18" customHeight="1">
      <c r="A38" s="30" t="inlineStr">
        <is>
          <t>Presta este % del precio de compra</t>
        </is>
      </c>
      <c r="B38" s="36" t="n">
        <v>0.9</v>
      </c>
      <c r="C38" s="40" t="inlineStr">
        <is>
          <t>EJEMPLO</t>
        </is>
      </c>
      <c r="D38" s="21" t="inlineStr">
        <is>
          <t>De la hoja de términos de tu prestamista.</t>
        </is>
      </c>
    </row>
    <row r="39" ht="29" customHeight="1">
      <c r="A39" s="30" t="inlineStr">
        <is>
          <t>Presta este % de la obra, pagado por avance (draws)</t>
        </is>
      </c>
      <c r="B39" s="36" t="n">
        <v>1</v>
      </c>
      <c r="C39" s="40" t="inlineStr">
        <is>
          <t>EJEMPLO</t>
        </is>
      </c>
      <c r="D39" s="21" t="inlineStr">
        <is>
          <t>El dinero de obra se paga conforme avanza el trabajo. El interés corre solo sobre lo desembolsado.</t>
        </is>
      </c>
    </row>
    <row r="40" ht="29" customHeight="1">
      <c r="A40" s="30" t="inlineStr">
        <is>
          <t>Pero nunca más de este % del ARV</t>
        </is>
      </c>
      <c r="B40" s="36" t="n">
        <v>0.7</v>
      </c>
      <c r="C40" s="40" t="inlineStr">
        <is>
          <t>EJEMPLO</t>
        </is>
      </c>
      <c r="D40" s="21" t="inlineStr">
        <is>
          <t>Casi todos los prestamistas topan el préstamo a una parte del ARV. Arriba del tope, el préstamo baja y pones más efectivo al cierre.</t>
        </is>
      </c>
    </row>
    <row r="41" ht="18" customHeight="1">
      <c r="A41" s="30" t="inlineStr">
        <is>
          <t>Tasa de interés al año (solo intereses)</t>
        </is>
      </c>
      <c r="B41" s="43" t="n">
        <v>0.12</v>
      </c>
      <c r="C41" s="40" t="inlineStr">
        <is>
          <t>EJEMPLO</t>
        </is>
      </c>
      <c r="D41" s="21" t="inlineStr">
        <is>
          <t>De la cotización de tu prestamista.</t>
        </is>
      </c>
    </row>
    <row r="42" ht="18" customHeight="1">
      <c r="A42" s="30" t="inlineStr">
        <is>
          <t>Puntos (% del préstamo, al cierre)</t>
        </is>
      </c>
      <c r="B42" s="43" t="n">
        <v>0.02</v>
      </c>
      <c r="C42" s="40" t="inlineStr">
        <is>
          <t>EJEMPLO</t>
        </is>
      </c>
      <c r="D42" s="21" t="inlineStr">
        <is>
          <t>2 puntos sobre $150,000 son $3,000.</t>
        </is>
      </c>
    </row>
    <row r="43" ht="18" customHeight="1">
      <c r="A43" s="30" t="inlineStr">
        <is>
          <t>Comisiones: análisis, documentos, inspecciones de avance</t>
        </is>
      </c>
      <c r="B43" s="32" t="n">
        <v>1500</v>
      </c>
      <c r="C43" s="40" t="inlineStr">
        <is>
          <t>EJEMPLO</t>
        </is>
      </c>
      <c r="D43" s="21" t="inlineStr">
        <is>
          <t>Pide cada comisión por escrito.</t>
        </is>
      </c>
    </row>
    <row r="44" ht="18" customHeight="1"/>
    <row r="45" ht="24" customHeight="1">
      <c r="A45" s="6" t="inlineStr">
        <is>
          <t>3. Gastos de espera</t>
        </is>
      </c>
      <c r="B45" s="7" t="n"/>
      <c r="C45" s="7" t="n"/>
      <c r="D45" s="7" t="n"/>
      <c r="E45" s="7" t="n"/>
    </row>
    <row r="46" ht="29" customHeight="1">
      <c r="A46" s="30" t="inlineStr">
        <is>
          <t>Impuestos a la propiedad al año</t>
        </is>
      </c>
      <c r="B46" s="32" t="n">
        <v>3000</v>
      </c>
      <c r="C46" s="40" t="inlineStr">
        <is>
          <t>EJEMPLO</t>
        </is>
      </c>
      <c r="D46" s="21" t="inlineStr">
        <is>
          <t>Busca el recibo actual en el sitio de la oficina de impuestos o del distrito de avalúo del condado. Una venta puede subir el valor del año siguiente.</t>
        </is>
      </c>
    </row>
    <row r="47" ht="29" customHeight="1">
      <c r="A47" s="30" t="inlineStr">
        <is>
          <t>Seguro al año (casa vacía o riesgo de construcción)</t>
        </is>
      </c>
      <c r="B47" s="32" t="n">
        <v>1800</v>
      </c>
      <c r="C47" s="40" t="inlineStr">
        <is>
          <t>EJEMPLO</t>
        </is>
      </c>
      <c r="D47" s="21" t="inlineStr">
        <is>
          <t>Muchas pólizas de casa no cubren una casa vacía en obra. Pide cotización de una póliza para casa vacía o de riesgo de construcción.</t>
        </is>
      </c>
    </row>
    <row r="48" ht="18" customHeight="1">
      <c r="A48" s="30" t="inlineStr">
        <is>
          <t>Servicios al mes (luz, agua, gas)</t>
        </is>
      </c>
      <c r="B48" s="32" t="n">
        <v>200</v>
      </c>
      <c r="C48" s="40" t="inlineStr">
        <is>
          <t>EJEMPLO</t>
        </is>
      </c>
      <c r="D48" s="21" t="inlineStr">
        <is>
          <t>La cuadrilla necesita luz y agua. El A/C en verano en una casa vacía suma.</t>
        </is>
      </c>
    </row>
    <row r="49" ht="18" customHeight="1">
      <c r="A49" s="30" t="inlineStr">
        <is>
          <t>HOA (asociación) al mes</t>
        </is>
      </c>
      <c r="B49" s="32" t="n">
        <v>0</v>
      </c>
      <c r="C49" s="40" t="inlineStr">
        <is>
          <t>EJEMPLO</t>
        </is>
      </c>
      <c r="D49" s="21" t="inlineStr">
        <is>
          <t>0 si no hay.</t>
        </is>
      </c>
    </row>
    <row r="50" ht="18" customHeight="1">
      <c r="A50" s="30" t="inlineStr">
        <is>
          <t>Jardín y fumigación al mes</t>
        </is>
      </c>
      <c r="B50" s="32" t="n">
        <v>80</v>
      </c>
      <c r="C50" s="40" t="inlineStr">
        <is>
          <t>EJEMPLO</t>
        </is>
      </c>
      <c r="D50" s="21" t="inlineStr">
        <is>
          <t>Las ciudades multan el pasto alto, y los compradores ven el patio primero.</t>
        </is>
      </c>
    </row>
    <row r="51" ht="18" customHeight="1">
      <c r="A51" s="30" t="inlineStr">
        <is>
          <t>Otros al mes (seguridad, caja de llaves, alberca)</t>
        </is>
      </c>
      <c r="B51" s="32" t="n">
        <v>50</v>
      </c>
      <c r="C51" s="40" t="inlineStr">
        <is>
          <t>EJEMPLO</t>
        </is>
      </c>
    </row>
    <row r="52" ht="18" customHeight="1"/>
    <row r="53" ht="24" customHeight="1">
      <c r="A53" s="6" t="inlineStr">
        <is>
          <t>4. Venta</t>
        </is>
      </c>
      <c r="B53" s="7" t="n"/>
      <c r="C53" s="7" t="n"/>
      <c r="D53" s="7" t="n"/>
      <c r="E53" s="7" t="n"/>
    </row>
    <row r="54" ht="18" customHeight="1">
      <c r="A54" s="30" t="inlineStr">
        <is>
          <t>Comisión de agentes (% del precio de venta)</t>
        </is>
      </c>
      <c r="B54" s="36" t="n">
        <v>0.05</v>
      </c>
      <c r="C54" s="40" t="inlineStr">
        <is>
          <t>EJEMPLO</t>
        </is>
      </c>
      <c r="D54" s="21" t="inlineStr">
        <is>
          <t>Lo que esperas pagar a los agentes en la venta. Se negocia.</t>
        </is>
      </c>
    </row>
    <row r="55" ht="18" customHeight="1">
      <c r="A55" s="30" t="inlineStr">
        <is>
          <t>Gastos de cierre del vendedor (% del precio de venta)</t>
        </is>
      </c>
      <c r="B55" s="36" t="n">
        <v>0.015</v>
      </c>
      <c r="C55" s="40" t="inlineStr">
        <is>
          <t>EJEMPLO</t>
        </is>
      </c>
      <c r="D55" s="21" t="inlineStr">
        <is>
          <t>Póliza de título, escrow, registro y lo demás. Pregunta a una compañía de título.</t>
        </is>
      </c>
    </row>
    <row r="56" ht="18" customHeight="1">
      <c r="A56" s="30" t="inlineStr">
        <is>
          <t>Concesiones al comprador (% del precio de venta)</t>
        </is>
      </c>
      <c r="B56" s="36" t="n">
        <v>0.02</v>
      </c>
      <c r="C56" s="40" t="inlineStr">
        <is>
          <t>EJEMPLO</t>
        </is>
      </c>
      <c r="D56" s="21" t="inlineStr">
        <is>
          <t>Gastos de cierre o reparaciones del comprador que aceptas pagar después de su inspección.</t>
        </is>
      </c>
    </row>
    <row r="57" ht="18" customHeight="1">
      <c r="A57" s="30" t="inlineStr">
        <is>
          <t>Otros gastos de venta (decoración, fotos, garantía de casa)</t>
        </is>
      </c>
      <c r="B57" s="32" t="n">
        <v>1500</v>
      </c>
      <c r="C57" s="40" t="inlineStr">
        <is>
          <t>EJEMPLO</t>
        </is>
      </c>
    </row>
    <row r="58" ht="18" customHeight="1"/>
    <row r="59" ht="24" customHeight="1">
      <c r="A59" s="6" t="inlineStr">
        <is>
          <t>5. Las cuentas</t>
        </is>
      </c>
      <c r="B59" s="28" t="inlineStr">
        <is>
          <t>Este trato</t>
        </is>
      </c>
      <c r="C59" s="28" t="inlineStr">
        <is>
          <t>Precio de regla</t>
        </is>
      </c>
      <c r="D59" s="7" t="n"/>
      <c r="E59" s="7" t="n"/>
    </row>
    <row r="60" ht="18" customHeight="1">
      <c r="A60" s="24" t="inlineStr">
        <is>
          <t>Precio de compra usado</t>
        </is>
      </c>
      <c r="B60" s="37">
        <f>'Analizador'!$B$29</f>
        <v/>
      </c>
      <c r="C60" s="37">
        <f>B95</f>
        <v/>
      </c>
    </row>
    <row r="61" ht="18" customHeight="1">
      <c r="A61" s="24" t="inlineStr">
        <is>
          <t>Tiempo</t>
        </is>
      </c>
    </row>
    <row r="62" ht="18" customHeight="1">
      <c r="A62" s="30" t="inlineStr">
        <is>
          <t>Meses que la tienes (obra + venta)</t>
        </is>
      </c>
      <c r="B62" s="38">
        <f>'Analizador'!$B$33+'Analizador'!$B$34</f>
        <v/>
      </c>
      <c r="C62" s="38">
        <f>'Analizador'!$B$33+'Analizador'!$B$34</f>
        <v/>
      </c>
    </row>
    <row r="63" ht="18" customHeight="1">
      <c r="A63" s="24" t="inlineStr">
        <is>
          <t>Préstamo hard money</t>
        </is>
      </c>
    </row>
    <row r="64" ht="18" customHeight="1">
      <c r="A64" s="30" t="inlineStr">
        <is>
          <t>Préstamo pedido: % del precio + % de la obra</t>
        </is>
      </c>
      <c r="B64" s="37">
        <f>IF(('Analizador'!$B$37="Hard money"),'Analizador'!$B$29*'Analizador'!$B$38+'Analizador'!$B$32*'Analizador'!$B$39,0)</f>
        <v/>
      </c>
      <c r="C64" s="37">
        <f>IF(('Analizador'!$B$37="Hard money"),C60*'Analizador'!$B$38+'Analizador'!$B$32*'Analizador'!$B$39,0)</f>
        <v/>
      </c>
    </row>
    <row r="65" ht="18" customHeight="1">
      <c r="A65" s="30" t="inlineStr">
        <is>
          <t>Lo más que presta (% del ARV)</t>
        </is>
      </c>
      <c r="B65" s="37">
        <f>'Analizador'!$B$31*'Analizador'!$B$40</f>
        <v/>
      </c>
      <c r="C65" s="37">
        <f>'Analizador'!$B$31*'Analizador'!$B$40</f>
        <v/>
      </c>
    </row>
    <row r="66" ht="18" customHeight="1">
      <c r="A66" s="30" t="inlineStr">
        <is>
          <t>Préstamo hard money</t>
        </is>
      </c>
      <c r="B66" s="37">
        <f>MAX(0,MIN(B64,B65))</f>
        <v/>
      </c>
      <c r="C66" s="37">
        <f>MAX(0,MIN(C64,C65))</f>
        <v/>
      </c>
    </row>
    <row r="67" ht="18" customHeight="1">
      <c r="A67" s="30" t="inlineStr">
        <is>
          <t>Parte de la obra, pagada por avance (draws)</t>
        </is>
      </c>
      <c r="B67" s="37">
        <f>MIN(IF(('Analizador'!$B$37="Hard money"),'Analizador'!$B$32*'Analizador'!$B$39,0),B66)</f>
        <v/>
      </c>
      <c r="C67" s="37">
        <f>MIN(IF(('Analizador'!$B$37="Hard money"),'Analizador'!$B$32*'Analizador'!$B$39,0),C66)</f>
        <v/>
      </c>
    </row>
    <row r="68" ht="18" customHeight="1">
      <c r="A68" s="30" t="inlineStr">
        <is>
          <t>Parte de la compra</t>
        </is>
      </c>
      <c r="B68" s="37">
        <f>B66-B67</f>
        <v/>
      </c>
      <c r="C68" s="37">
        <f>C66-C67</f>
        <v/>
      </c>
    </row>
    <row r="69" ht="18" customHeight="1">
      <c r="A69" s="30" t="inlineStr">
        <is>
          <t>Puntos y comisiones</t>
        </is>
      </c>
      <c r="B69" s="37">
        <f>IF(B66&gt;0,B66*'Analizador'!$B$42+'Analizador'!$B$43,0)</f>
        <v/>
      </c>
      <c r="C69" s="37">
        <f>IF(C66&gt;0,C66*'Analizador'!$B$42+'Analizador'!$B$43,0)</f>
        <v/>
      </c>
    </row>
    <row r="70" ht="18" customHeight="1">
      <c r="A70" s="30" t="inlineStr">
        <is>
          <t>Intereses sobre lo desembolsado</t>
        </is>
      </c>
      <c r="B70" s="37">
        <f>B68*'Analizador'!$B$41/12*B62+B67*'Analizador'!$B$41/12*IF(0,B62,'Analizador'!$B$33/2+'Analizador'!$B$34)</f>
        <v/>
      </c>
      <c r="C70" s="37">
        <f>C68*'Analizador'!$B$41/12*C62+C67*'Analizador'!$B$41/12*IF(0,C62,'Analizador'!$B$33/2+'Analizador'!$B$34)</f>
        <v/>
      </c>
    </row>
    <row r="71" ht="18" customHeight="1">
      <c r="A71" s="24" t="inlineStr">
        <is>
          <t>Dinero privado</t>
        </is>
      </c>
    </row>
    <row r="72" ht="18" customHeight="1">
      <c r="A72" s="30" t="inlineStr">
        <is>
          <t>Efectivo que pide el trato antes del dinero privado</t>
        </is>
      </c>
      <c r="B72" s="37">
        <f>'Analizador'!$B$29-B68+'Analizador'!$B$30+'Analizador'!$B$32-B67+B69</f>
        <v/>
      </c>
      <c r="C72" s="37">
        <f>C60-C68+'Analizador'!$B$30+'Analizador'!$B$32-C67+C69</f>
        <v/>
      </c>
    </row>
    <row r="73" ht="18" customHeight="1">
      <c r="A73" s="30" t="inlineStr">
        <is>
          <t>Préstamo de dinero privado</t>
        </is>
      </c>
      <c r="B73" s="37">
        <f>IF(0,MIN(N(0),MAX(0,B72)),0)</f>
        <v/>
      </c>
      <c r="C73" s="37">
        <f>IF(0,MIN(N(0),MAX(0,C72)),0)</f>
        <v/>
      </c>
    </row>
    <row r="74" ht="18" customHeight="1">
      <c r="A74" s="30" t="inlineStr">
        <is>
          <t>Puntos del dinero privado</t>
        </is>
      </c>
      <c r="B74" s="37">
        <f>B73*0</f>
        <v/>
      </c>
      <c r="C74" s="37">
        <f>C73*0</f>
        <v/>
      </c>
    </row>
    <row r="75" ht="18" customHeight="1">
      <c r="A75" s="30" t="inlineStr">
        <is>
          <t>Intereses del dinero privado</t>
        </is>
      </c>
      <c r="B75" s="37">
        <f>B73*0/12*B62</f>
        <v/>
      </c>
      <c r="C75" s="37">
        <f>C73*0/12*C62</f>
        <v/>
      </c>
    </row>
    <row r="76" ht="18" customHeight="1">
      <c r="A76" s="24" t="inlineStr">
        <is>
          <t>Gastos de espera</t>
        </is>
      </c>
    </row>
    <row r="77" ht="18" customHeight="1">
      <c r="A77" s="30" t="inlineStr">
        <is>
          <t>Gastos de espera al mes, sin intereses</t>
        </is>
      </c>
      <c r="B77" s="37">
        <f>('Analizador'!$B$46+'Analizador'!$B$47)/12+'Analizador'!$B$48+'Analizador'!$B$49+'Analizador'!$B$50+'Analizador'!$B$51</f>
        <v/>
      </c>
      <c r="C77" s="37">
        <f>('Analizador'!$B$46+'Analizador'!$B$47)/12+'Analizador'!$B$48+'Analizador'!$B$49+'Analizador'!$B$50+'Analizador'!$B$51</f>
        <v/>
      </c>
    </row>
    <row r="78" ht="18" customHeight="1">
      <c r="A78" s="30" t="inlineStr">
        <is>
          <t>Gastos de espera, todos los meses</t>
        </is>
      </c>
      <c r="B78" s="37">
        <f>B77*B62</f>
        <v/>
      </c>
      <c r="C78" s="37">
        <f>C77*C62</f>
        <v/>
      </c>
    </row>
    <row r="79" ht="18" customHeight="1">
      <c r="A79" s="30" t="inlineStr">
        <is>
          <t>Intereses, todos los préstamos</t>
        </is>
      </c>
      <c r="B79" s="37">
        <f>B70+B75</f>
        <v/>
      </c>
      <c r="C79" s="37">
        <f>C70+C75</f>
        <v/>
      </c>
    </row>
    <row r="80" ht="18" customHeight="1">
      <c r="A80" s="30" t="inlineStr">
        <is>
          <t>Cada mes extra cuesta (préstamos completos)</t>
        </is>
      </c>
      <c r="B80" s="37">
        <f>B77+(B66*'Analizador'!$B$41+B73*0)/12</f>
        <v/>
      </c>
      <c r="C80" s="37">
        <f>C77+(C66*'Analizador'!$B$41+C73*0)/12</f>
        <v/>
      </c>
    </row>
    <row r="81" ht="18" customHeight="1">
      <c r="A81" s="24" t="inlineStr">
        <is>
          <t>Venta</t>
        </is>
      </c>
    </row>
    <row r="82" ht="18" customHeight="1">
      <c r="A82" s="30" t="inlineStr">
        <is>
          <t>Precio de venta (el ARV)</t>
        </is>
      </c>
      <c r="B82" s="37">
        <f>'Analizador'!$B$31</f>
        <v/>
      </c>
      <c r="C82" s="37">
        <f>'Analizador'!$B$31</f>
        <v/>
      </c>
    </row>
    <row r="83" ht="18" customHeight="1">
      <c r="A83" s="30" t="inlineStr">
        <is>
          <t>Comisión de agentes</t>
        </is>
      </c>
      <c r="B83" s="37">
        <f>B82*'Analizador'!$B$54</f>
        <v/>
      </c>
      <c r="C83" s="37">
        <f>C82*'Analizador'!$B$54</f>
        <v/>
      </c>
    </row>
    <row r="84" ht="18" customHeight="1">
      <c r="A84" s="30" t="inlineStr">
        <is>
          <t>Gastos de cierre del vendedor</t>
        </is>
      </c>
      <c r="B84" s="37">
        <f>B82*'Analizador'!$B$55</f>
        <v/>
      </c>
      <c r="C84" s="37">
        <f>C82*'Analizador'!$B$55</f>
        <v/>
      </c>
    </row>
    <row r="85" ht="18" customHeight="1">
      <c r="A85" s="30" t="inlineStr">
        <is>
          <t>Concesiones al comprador</t>
        </is>
      </c>
      <c r="B85" s="37">
        <f>B82*'Analizador'!$B$56</f>
        <v/>
      </c>
      <c r="C85" s="37">
        <f>C82*'Analizador'!$B$56</f>
        <v/>
      </c>
    </row>
    <row r="86" ht="18" customHeight="1">
      <c r="A86" s="30" t="inlineStr">
        <is>
          <t>Otros gastos de venta</t>
        </is>
      </c>
      <c r="B86" s="37">
        <f>'Analizador'!$B$57</f>
        <v/>
      </c>
      <c r="C86" s="37">
        <f>'Analizador'!$B$57</f>
        <v/>
      </c>
    </row>
    <row r="87" ht="18" customHeight="1">
      <c r="A87" s="30" t="inlineStr">
        <is>
          <t>Gastos de venta, total</t>
        </is>
      </c>
      <c r="B87" s="37">
        <f>B83+B84+B85+B86</f>
        <v/>
      </c>
      <c r="C87" s="37">
        <f>C83+C84+C85+C86</f>
        <v/>
      </c>
    </row>
    <row r="88" ht="18" customHeight="1">
      <c r="A88" s="24" t="inlineStr">
        <is>
          <t>Ganancia</t>
        </is>
      </c>
    </row>
    <row r="89" ht="18" customHeight="1">
      <c r="A89" s="30" t="inlineStr">
        <is>
          <t>Costo total: precio, cierre, obra, préstamos, espera, venta</t>
        </is>
      </c>
      <c r="B89" s="37">
        <f>'Analizador'!$B$29+'Analizador'!$B$30+'Analizador'!$B$32+B69+B74+B78+B79+B87</f>
        <v/>
      </c>
      <c r="C89" s="37">
        <f>C60+'Analizador'!$B$30+'Analizador'!$B$32+C69+C74+C78+C79+C87</f>
        <v/>
      </c>
    </row>
    <row r="90" ht="18" customHeight="1">
      <c r="A90" s="30" t="inlineStr">
        <is>
          <t>Ganancia neta</t>
        </is>
      </c>
      <c r="B90" s="31">
        <f>B82-B89</f>
        <v/>
      </c>
      <c r="C90" s="31">
        <f>C82-C89</f>
        <v/>
      </c>
    </row>
    <row r="91" ht="18" customHeight="1">
      <c r="A91" s="30" t="inlineStr">
        <is>
          <t>Efectivo que pones</t>
        </is>
      </c>
      <c r="B91" s="37">
        <f>B72-B73+B74+B78+B70+IF(0,0,B75)</f>
        <v/>
      </c>
      <c r="C91" s="37">
        <f>C72-C73+C74+C78+C70+IF(0,0,C75)</f>
        <v/>
      </c>
    </row>
    <row r="92" ht="18" customHeight="1">
      <c r="A92" s="30" t="inlineStr">
        <is>
          <t>Rendimiento sobre tu efectivo (ROI)</t>
        </is>
      </c>
      <c r="B92" s="44">
        <f>IF(B91&lt;=0,"Sin efectivo",B90/B91)</f>
        <v/>
      </c>
      <c r="C92" s="44">
        <f>IF(C91&lt;=0,"Sin efectivo",C90/C91)</f>
        <v/>
      </c>
    </row>
    <row r="93" ht="18" customHeight="1">
      <c r="A93" s="30" t="inlineStr">
        <is>
          <t>ROI al año (anualizado: ROI × 12 ÷ meses)</t>
        </is>
      </c>
      <c r="B93" s="44">
        <f>IF(ISNUMBER(B92),B92*12/MAX(1,B62),B92)</f>
        <v/>
      </c>
      <c r="C93" s="44">
        <f>IF(ISNUMBER(C92),C92*12/MAX(1,C62),C92)</f>
        <v/>
      </c>
    </row>
    <row r="94" ht="18" customHeight="1">
      <c r="A94" s="30" t="inlineStr">
        <is>
          <t>Ganancia como % del ARV</t>
        </is>
      </c>
      <c r="B94" s="44">
        <f>IF(B82&gt;0,B90/B82,0)</f>
        <v/>
      </c>
      <c r="C94" s="44">
        <f>IF(C82&gt;0,C90/C82,0)</f>
        <v/>
      </c>
    </row>
    <row r="95" ht="18" customHeight="1">
      <c r="A95" s="30" t="inlineStr">
        <is>
          <t>Oferta máxima por la regla (ARV × %, menos obra)</t>
        </is>
      </c>
      <c r="B95" s="37">
        <f>'Analizador'!$B$31*'Analizador'!$C$15-'Analizador'!$B$32</f>
        <v/>
      </c>
      <c r="C95" s="37">
        <f>'Analizador'!$B$31*'Analizador'!$C$15-'Analizador'!$B$32</f>
        <v/>
      </c>
    </row>
    <row r="96" ht="18" customHeight="1">
      <c r="A96" s="30" t="inlineStr">
        <is>
          <t>Precio de venta para no perder ni ganar</t>
        </is>
      </c>
      <c r="B96" s="37">
        <f>IFERROR((B89-B83-B84-B85)/(1-'Analizador'!$B$54-'Analizador'!$B$55-'Analizador'!$B$56),0)</f>
        <v/>
      </c>
      <c r="C96" s="37">
        <f>IFERROR((C89-C83-C84-C85)/(1-'Analizador'!$B$54-'Analizador'!$B$55-'Analizador'!$B$56),0)</f>
        <v/>
      </c>
    </row>
    <row r="97" ht="18" customHeight="1">
      <c r="A97" s="30" t="inlineStr">
        <is>
          <t>Mínimos sin cumplir (de 4)</t>
        </is>
      </c>
      <c r="B97" s="38">
        <f>IF(B90&lt;'Analizador'!$C$9,1,0)+IF(ISNUMBER(B92),IF(B92&lt;'Analizador'!$C$10,1,0),0)+IF(ISNUMBER(B93),IF(B93&lt;'Analizador'!$C$11,1,0),0)+IF(B94&lt;'Analizador'!$C$12,1,0)</f>
        <v/>
      </c>
      <c r="C97" s="38">
        <f>IF(C90&lt;'Analizador'!$C$9,1,0)+IF(ISNUMBER(C92),IF(C92&lt;'Analizador'!$C$10,1,0),0)+IF(ISNUMBER(C93),IF(C93&lt;'Analizador'!$C$11,1,0),0)+IF(C94&lt;'Analizador'!$C$12,1,0)</f>
        <v/>
      </c>
    </row>
    <row r="98" ht="18" customHeight="1">
      <c r="A98" s="30" t="inlineStr">
        <is>
          <t>Veredicto</t>
        </is>
      </c>
      <c r="B98" s="45">
        <f>IF(OR(B90&lt;0,B97&gt;=2),"ROJO",IF(B97=1,"AMARILLO","VERDE"))</f>
        <v/>
      </c>
      <c r="C98" s="45">
        <f>IF(OR(C90&lt;0,C97&gt;=2),"ROJO",IF(C97=1,"AMARILLO","VERDE"))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5">
    <mergeCell ref="D34:E34"/>
    <mergeCell ref="D46:E46"/>
    <mergeCell ref="D40:E40"/>
    <mergeCell ref="D31:E31"/>
    <mergeCell ref="D49:E49"/>
    <mergeCell ref="A7:E7"/>
    <mergeCell ref="A25:E25"/>
    <mergeCell ref="D32:E32"/>
    <mergeCell ref="D41:E41"/>
    <mergeCell ref="D48:E48"/>
    <mergeCell ref="A3:E3"/>
    <mergeCell ref="D47:E47"/>
    <mergeCell ref="A2:E2"/>
    <mergeCell ref="D43:E43"/>
    <mergeCell ref="D37:E37"/>
    <mergeCell ref="D56:E56"/>
    <mergeCell ref="D39:E39"/>
    <mergeCell ref="D55:E55"/>
    <mergeCell ref="D30:E30"/>
    <mergeCell ref="D42:E42"/>
    <mergeCell ref="D33:E33"/>
    <mergeCell ref="D29:E29"/>
    <mergeCell ref="D38:E38"/>
    <mergeCell ref="D54:E54"/>
    <mergeCell ref="D50:E50"/>
  </mergeCells>
  <conditionalFormatting sqref="B98">
    <cfRule type="cellIs" priority="1" operator="equal" dxfId="0">
      <formula>"VERDE"</formula>
    </cfRule>
    <cfRule type="cellIs" priority="2" operator="equal" dxfId="1">
      <formula>"AMARILLO"</formula>
    </cfRule>
    <cfRule type="cellIs" priority="3" operator="equal" dxfId="2">
      <formula>"ROJO"</formula>
    </cfRule>
  </conditionalFormatting>
  <conditionalFormatting sqref="C98">
    <cfRule type="cellIs" priority="4" operator="equal" dxfId="0">
      <formula>"VERDE"</formula>
    </cfRule>
    <cfRule type="cellIs" priority="5" operator="equal" dxfId="1">
      <formula>"AMARILLO"</formula>
    </cfRule>
    <cfRule type="cellIs" priority="6" operator="equal" dxfId="2">
      <formula>"ROJO"</formula>
    </cfRule>
  </conditionalFormatting>
  <conditionalFormatting sqref="B5">
    <cfRule type="cellIs" priority="7" operator="equal" dxfId="0">
      <formula>"VERDE"</formula>
    </cfRule>
    <cfRule type="cellIs" priority="8" operator="equal" dxfId="1">
      <formula>"AMARILLO"</formula>
    </cfRule>
    <cfRule type="cellIs" priority="9" operator="equal" dxfId="2">
      <formula>"ROJO"</formula>
    </cfRule>
  </conditionalFormatting>
  <conditionalFormatting sqref="D9:D12">
    <cfRule type="cellIs" priority="10" operator="equal" dxfId="0">
      <formula>"OK"</formula>
    </cfRule>
    <cfRule type="cellIs" priority="11" operator="equal" dxfId="2">
      <formula>"NO LLEGA"</formula>
    </cfRule>
    <cfRule type="cellIs" priority="12" operator="equal" dxfId="0">
      <formula>"CUMPLE"</formula>
    </cfRule>
  </conditionalFormatting>
  <conditionalFormatting sqref="D15">
    <cfRule type="cellIs" priority="13" operator="equal" dxfId="0">
      <formula>"OK"</formula>
    </cfRule>
    <cfRule type="cellIs" priority="14" operator="equal" dxfId="2">
      <formula>"NO LLEGA"</formula>
    </cfRule>
    <cfRule type="cellIs" priority="15" operator="equal" dxfId="0">
      <formula>"CUMPLE"</formula>
    </cfRule>
  </conditionalFormatting>
  <dataValidations count="5">
    <dataValidation sqref="B31" showDropDown="0" showInputMessage="1" showErrorMessage="0" allowBlank="1" promptTitle="Valor después de reparar" prompt="El precio de venta ya terminada la obra. Usa ventas recientes ya cerradas."/>
    <dataValidation sqref="B32" showDropDown="0" showInputMessage="1" showErrorMessage="0" allowBlank="1" promptTitle="Presupuesto de obra, con" prompt="Toda la obra, con contingencia. 0 si no hay obra."/>
    <dataValidation sqref="B37" showDropDown="0" showInputMessage="1" showErrorMessage="1" allowBlank="1" errorTitle="Elige de la lista" error="Elige un valor de la lista." promptTitle="Efectivo o hard money" prompt="Hard money usa los términos de abajo. Efectivo no." type="list">
      <formula1>"Efectivo,Hard money"</formula1>
    </dataValidation>
    <dataValidation sqref="C9:C12" showDropDown="0" showInputMessage="1" showErrorMessage="0" allowBlank="1" promptTitle="Tu mínimo" prompt="Lo mínimo que aceptas en una compra para vender. El veredicto usa estos cuatro."/>
    <dataValidation sqref="C15" showDropDown="0" showInputMessage="1" showErrorMessage="0" allowBlank="1" promptTitle="% de la regla" prompt="La parte del ARV que pagas por precio más obra. 70% es la regla común; algunos usan de 65% a 75%."/>
  </dataValidation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26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2026-10-27T16:16:18Z</dcterms:created>
  <dcterms:modified xmlns:dcterms="http://purl.org/dc/terms/" xmlns:xsi="http://www.w3.org/2001/XMLSchema-instance" xsi:type="dcterms:W3CDTF">2026-10-27T16:16:18Z</dcterms:modified>
</cp:coreProperties>
</file>