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Gastos fijos" sheetId="2" state="visible" r:id="rId2"/>
    <sheet xmlns:r="http://schemas.openxmlformats.org/officeDocument/2006/relationships" name="Markup y margen" sheetId="3" state="visible" r:id="rId3"/>
    <sheet xmlns:r="http://schemas.openxmlformats.org/officeDocument/2006/relationships" name="Precio de un trabajo" sheetId="4" state="visible" r:id="rId4"/>
    <sheet xmlns:r="http://schemas.openxmlformats.org/officeDocument/2006/relationships" name="Listas" sheetId="5" state="hidden" r:id="rId5"/>
  </sheets>
  <definedNames>
    <definedName name="_xlnm.Print_Area" localSheetId="0">'Empieza aquí'!$A$1:$E$65</definedName>
    <definedName name="_xlnm.Print_Area" localSheetId="1">'Gastos fijos'!$A$1:$F$28</definedName>
    <definedName name="_xlnm.Print_Area" localSheetId="2">'Markup y margen'!$A$1:$E$40</definedName>
    <definedName name="_xlnm.Print_Area" localSheetId="3">'Precio de un trabajo'!$A$1:$D$23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;[Red]-&quot;$&quot;#,##0"/>
    <numFmt numFmtId="165" formatCode="0.0%"/>
    <numFmt numFmtId="166" formatCode="&quot;$&quot;#,##0.00;-&quot;$&quot;#,##0.00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10"/>
    </font>
    <font>
      <name val="Arial"/>
      <color rgb="00121417"/>
      <sz val="10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b val="1"/>
      <color rgb="00121417"/>
      <sz val="12"/>
    </font>
    <font>
      <name val="Arial"/>
      <b val="1"/>
      <color rgb="00121417"/>
      <sz val="10"/>
    </font>
    <font>
      <name val="Arial"/>
      <b val="1"/>
      <color rgb="00121417"/>
      <sz val="13"/>
    </font>
    <font>
      <name val="Arial"/>
      <b val="1"/>
      <color rgb="0045484D"/>
      <sz val="9"/>
    </font>
    <font>
      <name val="Arial"/>
      <b val="1"/>
      <color rgb="00FFFFFF"/>
      <sz val="20"/>
    </font>
    <font>
      <name val="Arial"/>
      <color rgb="00C9C4B6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  <font>
      <name val="Arial"/>
      <color rgb="00E8590C"/>
      <sz val="10"/>
      <u val="single"/>
    </font>
    <font>
      <name val="Arial"/>
      <color rgb="0045484D"/>
      <sz val="8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4F1EA"/>
      </patternFill>
    </fill>
    <fill>
      <patternFill patternType="solid">
        <fgColor rgb="00FFF5CC"/>
      </patternFill>
    </fill>
    <fill>
      <patternFill patternType="solid">
        <fgColor rgb="00E9E3D6"/>
      </patternFill>
    </fill>
    <fill>
      <patternFill patternType="solid">
        <fgColor rgb="00E8590C"/>
      </patternFill>
    </fill>
    <fill>
      <patternFill patternType="solid">
        <fgColor rgb="00FFE2C6"/>
      </patternFill>
    </fill>
  </fills>
  <borders count="9">
    <border>
      <left/>
      <right/>
      <top/>
      <bottom/>
      <diagonal/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bottom style="medium">
        <color rgb="00E8590C"/>
      </bottom>
    </border>
    <border>
      <left/>
      <right/>
      <top/>
      <bottom style="medium">
        <color rgb="00E8590C"/>
      </bottom>
      <diagonal/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/>
      <top style="thin">
        <color rgb="00D8D2C6"/>
      </top>
      <bottom style="thin">
        <color rgb="00D8D2C6"/>
      </bottom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47">
    <xf numFmtId="0" fontId="0" fillId="0" borderId="0" pivotButton="0" quotePrefix="0" xfId="0"/>
    <xf numFmtId="0" fontId="10" fillId="2" borderId="0" applyAlignment="1" pivotButton="0" quotePrefix="0" xfId="0">
      <alignment vertical="bottom"/>
    </xf>
    <xf numFmtId="0" fontId="11" fillId="2" borderId="0" applyAlignment="1" pivotButton="0" quotePrefix="0" xfId="0">
      <alignment vertical="top"/>
    </xf>
    <xf numFmtId="0" fontId="0" fillId="6" borderId="0" applyAlignment="1" pivotButton="0" quotePrefix="0" xfId="0">
      <alignment vertical="center"/>
    </xf>
    <xf numFmtId="0" fontId="12" fillId="0" borderId="0" applyAlignment="1" pivotButton="0" quotePrefix="0" xfId="0">
      <alignment vertical="top" wrapText="1"/>
    </xf>
    <xf numFmtId="0" fontId="6" fillId="0" borderId="2" applyAlignment="1" pivotButton="0" quotePrefix="0" xfId="0">
      <alignment horizontal="left" vertical="bottom" indent="1"/>
    </xf>
    <xf numFmtId="0" fontId="0" fillId="0" borderId="3" pivotButton="0" quotePrefix="0" xfId="0"/>
    <xf numFmtId="0" fontId="13" fillId="0" borderId="0" applyAlignment="1" pivotButton="0" quotePrefix="0" xfId="0">
      <alignment horizontal="center" vertical="top"/>
    </xf>
    <xf numFmtId="0" fontId="7" fillId="0" borderId="0" applyAlignment="1" pivotButton="0" quotePrefix="0" xfId="0">
      <alignment horizontal="left" vertical="top" wrapText="1" indent="1"/>
    </xf>
    <xf numFmtId="0" fontId="2" fillId="0" borderId="0" applyAlignment="1" pivotButton="0" quotePrefix="0" xfId="0">
      <alignment vertical="top" wrapText="1"/>
    </xf>
    <xf numFmtId="0" fontId="0" fillId="6" borderId="8" applyAlignment="1" pivotButton="0" quotePrefix="0" xfId="0">
      <alignment vertical="center"/>
    </xf>
    <xf numFmtId="0" fontId="14" fillId="0" borderId="0" applyAlignment="1" pivotButton="0" quotePrefix="0" xfId="0">
      <alignment vertical="top"/>
    </xf>
    <xf numFmtId="0" fontId="5" fillId="0" borderId="0" applyAlignment="1" pivotButton="0" quotePrefix="0" xfId="0">
      <alignment horizontal="left" vertical="top" wrapText="1" indent="1"/>
    </xf>
    <xf numFmtId="0" fontId="0" fillId="4" borderId="1" applyAlignment="1" pivotButton="0" quotePrefix="0" xfId="0">
      <alignment vertical="center"/>
    </xf>
    <xf numFmtId="0" fontId="0" fillId="3" borderId="1" applyAlignment="1" pivotButton="0" quotePrefix="0" xfId="0">
      <alignment vertical="center"/>
    </xf>
    <xf numFmtId="0" fontId="0" fillId="5" borderId="1" applyAlignment="1" pivotButton="0" quotePrefix="0" xfId="0">
      <alignment vertical="center"/>
    </xf>
    <xf numFmtId="0" fontId="0" fillId="7" borderId="1" applyAlignment="1" pivotButton="0" quotePrefix="0" xfId="0">
      <alignment vertical="center"/>
    </xf>
    <xf numFmtId="0" fontId="15" fillId="0" borderId="0" applyAlignment="1" pivotButton="0" quotePrefix="0" xfId="0">
      <alignment vertical="top" wrapText="1"/>
    </xf>
    <xf numFmtId="0" fontId="16" fillId="0" borderId="0" applyAlignment="1" pivotButton="0" quotePrefix="0" xfId="0">
      <alignment vertical="center"/>
    </xf>
    <xf numFmtId="0" fontId="3" fillId="2" borderId="0" applyAlignment="1" pivotButton="0" quotePrefix="0" xfId="0">
      <alignment horizontal="left" vertical="center" indent="1"/>
    </xf>
    <xf numFmtId="0" fontId="4" fillId="2" borderId="0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right" vertical="bottom" wrapText="1" indent="1"/>
    </xf>
    <xf numFmtId="164" fontId="8" fillId="5" borderId="1" applyAlignment="1" pivotButton="0" quotePrefix="0" xfId="0">
      <alignment horizontal="right" vertical="center" shrinkToFit="1" indent="1"/>
    </xf>
    <xf numFmtId="165" fontId="8" fillId="6" borderId="1" applyAlignment="1" pivotButton="0" quotePrefix="0" xfId="0">
      <alignment horizontal="right" vertical="center" shrinkToFit="1" indent="1"/>
    </xf>
    <xf numFmtId="166" fontId="8" fillId="5" borderId="1" applyAlignment="1" pivotButton="0" quotePrefix="0" xfId="0">
      <alignment horizontal="right" vertical="center" shrinkToFit="1" indent="1"/>
    </xf>
    <xf numFmtId="0" fontId="7" fillId="0" borderId="0" applyAlignment="1" pivotButton="0" quotePrefix="0" xfId="0">
      <alignment horizontal="left" vertical="center" wrapText="1" indent="1"/>
    </xf>
    <xf numFmtId="164" fontId="2" fillId="4" borderId="1" applyAlignment="1" applyProtection="1" pivotButton="0" quotePrefix="0" xfId="0">
      <alignment horizontal="right" vertical="center" indent="1"/>
      <protection locked="0" hidden="0"/>
    </xf>
    <xf numFmtId="0" fontId="2" fillId="3" borderId="1" applyAlignment="1" pivotButton="0" quotePrefix="0" xfId="0">
      <alignment horizontal="left" vertical="center" indent="1"/>
    </xf>
    <xf numFmtId="3" fontId="2" fillId="4" borderId="1" applyAlignment="1" applyProtection="1" pivotButton="0" quotePrefix="0" xfId="0">
      <alignment horizontal="right" vertical="center" indent="1"/>
      <protection locked="0" hidden="0"/>
    </xf>
    <xf numFmtId="0" fontId="1" fillId="2" borderId="1" applyAlignment="1" pivotButton="0" quotePrefix="0" xfId="0">
      <alignment horizontal="left" vertical="center" wrapText="1" indent="1"/>
    </xf>
    <xf numFmtId="0" fontId="1" fillId="2" borderId="1" applyAlignment="1" pivotButton="0" quotePrefix="0" xfId="0">
      <alignment horizontal="right" vertical="center" wrapText="1" indent="1"/>
    </xf>
    <xf numFmtId="0" fontId="2" fillId="4" borderId="1" applyAlignment="1" applyProtection="1" pivotButton="0" quotePrefix="0" xfId="0">
      <alignment horizontal="left" vertical="center" indent="1"/>
      <protection locked="0" hidden="0"/>
    </xf>
    <xf numFmtId="164" fontId="2" fillId="3" borderId="1" applyAlignment="1" pivotButton="0" quotePrefix="0" xfId="0">
      <alignment horizontal="right" vertical="center" indent="1"/>
    </xf>
    <xf numFmtId="0" fontId="7" fillId="5" borderId="1" applyAlignment="1" pivotButton="0" quotePrefix="0" xfId="0">
      <alignment horizontal="left" vertical="center" indent="1"/>
    </xf>
    <xf numFmtId="164" fontId="7" fillId="5" borderId="1" applyAlignment="1" pivotButton="0" quotePrefix="0" xfId="0">
      <alignment horizontal="right" vertical="center" indent="1"/>
    </xf>
    <xf numFmtId="165" fontId="8" fillId="5" borderId="1" applyAlignment="1" pivotButton="0" quotePrefix="0" xfId="0">
      <alignment horizontal="right" vertical="center" shrinkToFit="1" indent="1"/>
    </xf>
    <xf numFmtId="9" fontId="2" fillId="4" borderId="1" applyAlignment="1" applyProtection="1" pivotButton="0" quotePrefix="0" xfId="0">
      <alignment horizontal="right" vertical="center" indent="1"/>
      <protection locked="0" hidden="0"/>
    </xf>
    <xf numFmtId="0" fontId="2" fillId="0" borderId="0" applyAlignment="1" pivotButton="0" quotePrefix="0" xfId="0">
      <alignment horizontal="left" vertical="center" indent="1"/>
    </xf>
    <xf numFmtId="165" fontId="2" fillId="3" borderId="1" applyAlignment="1" pivotButton="0" quotePrefix="0" xfId="0">
      <alignment horizontal="right" vertical="center" indent="1"/>
    </xf>
    <xf numFmtId="165" fontId="2" fillId="4" borderId="1" applyAlignment="1" applyProtection="1" pivotButton="0" quotePrefix="0" xfId="0">
      <alignment horizontal="right" vertical="center" indent="1"/>
      <protection locked="0" hidden="0"/>
    </xf>
    <xf numFmtId="165" fontId="7" fillId="5" borderId="1" applyAlignment="1" pivotButton="0" quotePrefix="0" xfId="0">
      <alignment horizontal="right" vertical="center" indent="1"/>
    </xf>
    <xf numFmtId="9" fontId="2" fillId="3" borderId="1" applyAlignment="1" pivotButton="0" quotePrefix="0" xfId="0">
      <alignment horizontal="right" vertical="center" indent="1"/>
    </xf>
    <xf numFmtId="0" fontId="9" fillId="0" borderId="0" applyAlignment="1" pivotButton="0" quotePrefix="0" xfId="0">
      <alignment horizontal="left" vertical="bottom" wrapText="1" indent="1"/>
    </xf>
    <xf numFmtId="164" fontId="8" fillId="6" borderId="1" applyAlignment="1" pivotButton="0" quotePrefix="0" xfId="0">
      <alignment horizontal="right" vertical="center" shrinkToFit="1" indent="1"/>
    </xf>
    <xf numFmtId="0" fontId="8" fillId="5" borderId="1" applyAlignment="1" pivotButton="0" quotePrefix="0" xfId="0">
      <alignment horizontal="left" vertical="center" shrinkToFit="1" indent="1"/>
    </xf>
    <xf numFmtId="0" fontId="0" fillId="0" borderId="6" applyProtection="1" pivotButton="0" quotePrefix="0" xfId="0">
      <protection locked="0" hidden="0"/>
    </xf>
    <xf numFmtId="0" fontId="0" fillId="0" borderId="7" applyProtection="1" pivotButton="0" quotePrefix="0" xfId="0">
      <protection locked="0" hidden="0"/>
    </xf>
  </cellXfs>
  <cellStyles count="1">
    <cellStyle name="Normal" xfId="0" builtinId="0" hidden="0"/>
  </cellStyles>
  <dxfs count="3"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  <dxf>
      <font>
        <b val="1"/>
        <color rgb="000F5A33"/>
      </font>
      <fill>
        <patternFill patternType="solid">
          <fgColor rgb="00D8EEDF"/>
          <bgColor rgb="00D8EED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mailto:hello@builtbyestrada.ai" TargetMode="External" Id="rId1"/><Relationship Type="http://schemas.openxmlformats.org/officeDocument/2006/relationships/hyperlink" Target="https://builtbyestrada.ai/es/productos/calculadora-gastos/" TargetMode="External" Id="rId2"/></Relationships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65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2" customWidth="1" min="3" max="3"/>
    <col width="74" customWidth="1" min="4" max="4"/>
    <col width="2" customWidth="1" min="5" max="5"/>
  </cols>
  <sheetData>
    <row r="1" ht="38" customHeight="1">
      <c r="A1" s="1" t="n"/>
      <c r="B1" s="1" t="inlineStr">
        <is>
          <t>Calculadora de Gastos Fijos y Margen</t>
        </is>
      </c>
      <c r="C1" s="1" t="n"/>
      <c r="D1" s="1" t="n"/>
      <c r="E1" s="1" t="n"/>
    </row>
    <row r="2" ht="22" customHeight="1">
      <c r="A2" s="2" t="n"/>
      <c r="B2" s="2" t="inlineStr">
        <is>
          <t>Empieza aquí  ·  Built by Estrada  ·  builtbyestrada.ai</t>
        </is>
      </c>
      <c r="C2" s="2" t="n"/>
      <c r="D2" s="2" t="n"/>
      <c r="E2" s="2" t="n"/>
    </row>
    <row r="3" ht="7" customHeight="1">
      <c r="A3" s="3" t="n"/>
      <c r="B3" s="3" t="n"/>
      <c r="C3" s="3" t="n"/>
      <c r="D3" s="3" t="n"/>
      <c r="E3" s="3" t="n"/>
    </row>
    <row r="4" ht="10" customHeight="1"/>
    <row r="5" ht="49.56" customHeight="1">
      <c r="B5" s="4" t="inlineStr">
        <is>
          <t>Suma tus gastos fijos, pon la ganancia que quieres y la hoja te da el markup que necesitas, el margen que de verdad te deja y lo que tienes que vender cada mes para no perder. Luego revisa el precio de un trabajo. Abre con números de EJEMPLO para que veas cómo funciona.</t>
        </is>
      </c>
    </row>
    <row r="6" ht="10" customHeight="1"/>
    <row r="7" ht="26" customHeight="1">
      <c r="B7" s="5" t="inlineStr">
        <is>
          <t>Tu primer resultado en 5 minutos</t>
        </is>
      </c>
      <c r="C7" s="6" t="n"/>
      <c r="D7" s="6" t="n"/>
    </row>
    <row r="8" ht="6" customHeight="1"/>
    <row r="9" ht="34.40000000000001" customHeight="1">
      <c r="B9" s="7" t="n">
        <v>1</v>
      </c>
      <c r="C9" s="8" t="inlineStr">
        <is>
          <t>Gastos fijos</t>
        </is>
      </c>
      <c r="D9" s="9" t="inlineStr">
        <is>
          <t>Escribe lo que cuesta mantener el negocio un año, por mes o por año: renta, camioneta, seguros, teléfono, programas y tu propio sueldo. Cambia cada EJEMPLO.</t>
        </is>
      </c>
    </row>
    <row r="10" ht="34.40000000000001" customHeight="1">
      <c r="B10" s="7" t="n">
        <v>2</v>
      </c>
      <c r="C10" s="8" t="inlineStr">
        <is>
          <t>Gastos fijos</t>
        </is>
      </c>
      <c r="D10" s="9" t="inlineStr">
        <is>
          <t>Escribe las ventas que esperas este año y las horas cobrables de tu cuadrilla. Arriba ves los gastos fijos como % de ventas.</t>
        </is>
      </c>
    </row>
    <row r="11" ht="34.40000000000001" customHeight="1">
      <c r="B11" s="7" t="n">
        <v>3</v>
      </c>
      <c r="C11" s="8" t="inlineStr">
        <is>
          <t>Markup y margen</t>
        </is>
      </c>
      <c r="D11" s="9" t="inlineStr">
        <is>
          <t>Escribe la ganancia neta que quieres y el markup que usas hoy. Lee el markup que necesitas junto al margen que te da.</t>
        </is>
      </c>
    </row>
    <row r="12" ht="34.40000000000001" customHeight="1">
      <c r="B12" s="7" t="n">
        <v>4</v>
      </c>
      <c r="C12" s="8" t="inlineStr">
        <is>
          <t>Precio de un trabajo</t>
        </is>
      </c>
      <c r="D12" s="9" t="inlineStr">
        <is>
          <t>Escribe los costos directos de un trabajo. Te da el precio con tu markup, el precio de equilibrio y lo que te queda después de gastos fijos.</t>
        </is>
      </c>
    </row>
    <row r="13" ht="10" customHeight="1"/>
    <row r="14" ht="26" customHeight="1">
      <c r="B14" s="5" t="inlineStr">
        <is>
          <t>Qué hace cada pestaña</t>
        </is>
      </c>
      <c r="C14" s="6" t="n"/>
      <c r="D14" s="6" t="n"/>
    </row>
    <row r="15" ht="6" customHeight="1"/>
    <row r="16" ht="30" customHeight="1">
      <c r="B16" s="10" t="n"/>
      <c r="C16" s="8" t="inlineStr">
        <is>
          <t>Empieza aquí</t>
        </is>
      </c>
      <c r="D16" s="9" t="inlineStr">
        <is>
          <t>Esta página.</t>
        </is>
      </c>
    </row>
    <row r="17" ht="34.40000000000001" customHeight="1">
      <c r="B17" s="10" t="n"/>
      <c r="C17" s="11" t="inlineStr">
        <is>
          <t>Gastos fijos</t>
        </is>
      </c>
      <c r="D17" s="9" t="inlineStr">
        <is>
          <t>Tus gastos fijos del año, hasta 16 renglones, en $ al año, % de ventas y $ por hora cobrable.</t>
        </is>
      </c>
    </row>
    <row r="18" ht="34.40000000000001" customHeight="1">
      <c r="B18" s="10" t="n"/>
      <c r="C18" s="11" t="inlineStr">
        <is>
          <t>Markup y margen</t>
        </is>
      </c>
      <c r="D18" s="9" t="inlineStr">
        <is>
          <t>El markup que necesitas para tu meta de ganancia, junto al margen que te da, las ventas de equilibrio al mes y un convertidor.</t>
        </is>
      </c>
    </row>
    <row r="19" ht="30" customHeight="1">
      <c r="B19" s="10" t="n"/>
      <c r="C19" s="11" t="inlineStr">
        <is>
          <t>Precio de un trabajo</t>
        </is>
      </c>
      <c r="D19" s="9" t="inlineStr">
        <is>
          <t>Un trabajo: precio con tu markup, precio de equilibrio, margen y ganancia neta.</t>
        </is>
      </c>
    </row>
    <row r="20" ht="19.2" customHeight="1">
      <c r="C20" s="12" t="inlineStr">
        <is>
          <t>Colores de las pestañas: en las de color naranja escribes tú, las oscuras se llenan solas o se imprimen.</t>
        </is>
      </c>
    </row>
    <row r="21" ht="10" customHeight="1"/>
    <row r="22" ht="26" customHeight="1">
      <c r="B22" s="5" t="inlineStr">
        <is>
          <t>Colores</t>
        </is>
      </c>
      <c r="C22" s="6" t="n"/>
      <c r="D22" s="6" t="n"/>
    </row>
    <row r="23" ht="6" customHeight="1"/>
    <row r="24" ht="21.2" customHeight="1">
      <c r="B24" s="13" t="n"/>
      <c r="C24" s="8" t="inlineStr">
        <is>
          <t>Amarillo</t>
        </is>
      </c>
      <c r="D24" s="9" t="inlineStr">
        <is>
          <t>Aquí escribes tú. Las demás celdas están bloqueadas.</t>
        </is>
      </c>
    </row>
    <row r="25" ht="21.2" customHeight="1">
      <c r="B25" s="14" t="n"/>
      <c r="C25" s="8" t="inlineStr">
        <is>
          <t>Gris</t>
        </is>
      </c>
      <c r="D25" s="9" t="inlineStr">
        <is>
          <t>La hoja la calcula. Está bloqueada para que no se borre una fórmula sin querer.</t>
        </is>
      </c>
    </row>
    <row r="26" ht="21.2" customHeight="1">
      <c r="B26" s="15" t="n"/>
      <c r="C26" s="8" t="inlineStr">
        <is>
          <t>Negritas, arena</t>
        </is>
      </c>
      <c r="D26" s="9" t="inlineStr">
        <is>
          <t>Totales y resultados.</t>
        </is>
      </c>
    </row>
    <row r="27" ht="34.40000000000001" customHeight="1">
      <c r="B27" s="16" t="n"/>
      <c r="C27" s="8" t="inlineStr">
        <is>
          <t>Naranja, rojo, verde</t>
        </is>
      </c>
      <c r="D27" s="9" t="inlineStr">
        <is>
          <t>Naranja: un número de EJEMPLO, o un precio abajo de tu meta de ganancia. Rojo: abajo del punto de equilibrio, pierdes dinero. Verde: en tu meta.</t>
        </is>
      </c>
    </row>
    <row r="28" ht="10" customHeight="1"/>
    <row r="29" ht="26" customHeight="1">
      <c r="B29" s="5" t="inlineStr">
        <is>
          <t>Los números de EJEMPLO</t>
        </is>
      </c>
      <c r="C29" s="6" t="n"/>
      <c r="D29" s="6" t="n"/>
    </row>
    <row r="30" ht="6" customHeight="1"/>
    <row r="31" ht="32.40000000000001" customHeight="1">
      <c r="C31" s="9" t="inlineStr">
        <is>
          <t>Cada número con el que abre el archivo es un EJEMPLO inventado para mostrar cómo funciona. Cámbialos; la columna Estado pasa de EJEMPLO a Tuyo.</t>
        </is>
      </c>
    </row>
    <row r="32" ht="19.2" customHeight="1">
      <c r="C32" s="9" t="inlineStr">
        <is>
          <t>Tus gastos fijos, ventas y costos los llenas tú. El archivo gratis usa valores de EJEMPLO para enseñar la cuenta.</t>
        </is>
      </c>
    </row>
    <row r="33" ht="10" customHeight="1"/>
    <row r="34" ht="26" customHeight="1">
      <c r="B34" s="5" t="inlineStr">
        <is>
          <t>En palabras simples</t>
        </is>
      </c>
      <c r="C34" s="6" t="n"/>
      <c r="D34" s="6" t="n"/>
    </row>
    <row r="35" ht="6" customHeight="1"/>
    <row r="36" ht="32.40000000000001" customHeight="1">
      <c r="C36" s="9" t="inlineStr">
        <is>
          <t>Markup: lo que le sumas a tu costo, como % del costo. Margen: lo que te queda del precio después de los costos directos, como % del precio.</t>
        </is>
      </c>
    </row>
    <row r="37" ht="32.40000000000001" customHeight="1">
      <c r="C37" s="9" t="inlineStr">
        <is>
          <t>Mismos dólares, distinta base: $100 de costo más 25% de markup es un precio de $125, y esos $25 son el 20% de $125. O sea, 25% de markup es 20% de margen.</t>
        </is>
      </c>
    </row>
    <row r="38" ht="32.40000000000001" customHeight="1">
      <c r="C38" s="9" t="inlineStr">
        <is>
          <t>Gastos fijos: lo que pagas para seguir en el negocio aunque no haya obra. Costo directo: lo que cuesta una obra (material, cuadrilla, subcontratos, permisos).</t>
        </is>
      </c>
    </row>
    <row r="39" ht="32.40000000000001" customHeight="1">
      <c r="C39" s="9" t="inlineStr">
        <is>
          <t>Punto de equilibrio: el precio o las ventas donde se pagan los gastos fijos y no queda nada. Ganancia neta: lo que queda después de costos directos y gastos fijos.</t>
        </is>
      </c>
    </row>
    <row r="40" ht="10" customHeight="1"/>
    <row r="41" ht="26" customHeight="1">
      <c r="B41" s="5" t="inlineStr">
        <is>
          <t>Úsala en Google Sheets</t>
        </is>
      </c>
      <c r="C41" s="6" t="n"/>
      <c r="D41" s="6" t="n"/>
    </row>
    <row r="42" ht="6" customHeight="1"/>
    <row r="43" ht="32.40000000000001" customHeight="1">
      <c r="C43" s="9" t="inlineStr">
        <is>
          <t>Abre una hoja nueva de Google Sheets. Ve a Archivo &gt; Importar &gt; Subir (File &gt; Import &gt; Upload), elige este archivo, marca 'Reemplazar hoja de cálculo' y dale Importar datos.</t>
        </is>
      </c>
    </row>
    <row r="44" ht="19.2" customHeight="1">
      <c r="C44" s="9" t="inlineStr">
        <is>
          <t>O súbelo a Google Drive y ábrelo con Google Sheets. Excel y LibreOffice lo abren tal cual.</t>
        </is>
      </c>
    </row>
    <row r="45" ht="10" customHeight="1"/>
    <row r="46" ht="26" customHeight="1">
      <c r="B46" s="5" t="inlineStr">
        <is>
          <t>Imprimir o guardar en PDF</t>
        </is>
      </c>
      <c r="C46" s="6" t="n"/>
      <c r="D46" s="6" t="n"/>
    </row>
    <row r="47" ht="6" customHeight="1"/>
    <row r="48" ht="32.40000000000001" customHeight="1">
      <c r="C48" s="9" t="inlineStr">
        <is>
          <t>Excel: abre Precio de un trabajo, luego Archivo &gt; Imprimir y elige una impresora PDF (Windows: Microsoft Print to PDF; Mac: PDF &gt; Guardar como PDF). Ya está ajustada al ancho de la página.</t>
        </is>
      </c>
    </row>
    <row r="49" ht="19.2" customHeight="1">
      <c r="C49" s="9" t="inlineStr">
        <is>
          <t>Google Sheets: abre Precio de un trabajo, luego Archivo &gt; Descargar &gt; PDF. Elige Hoja actual y Ajustar al ancho.</t>
        </is>
      </c>
    </row>
    <row r="50" ht="19.2" customHeight="1">
      <c r="C50" s="9" t="inlineStr">
        <is>
          <t>LibreOffice: abre la pestaña, luego Archivo &gt; Exportar como PDF. Las demás pestañas se imprimen igual.</t>
        </is>
      </c>
    </row>
    <row r="51" ht="10" customHeight="1"/>
    <row r="52" ht="26" customHeight="1">
      <c r="B52" s="5" t="inlineStr">
        <is>
          <t>Celdas bloqueadas</t>
        </is>
      </c>
      <c r="C52" s="6" t="n"/>
      <c r="D52" s="6" t="n"/>
    </row>
    <row r="53" ht="6" customHeight="1"/>
    <row r="54" ht="45.6" customHeight="1">
      <c r="C54" s="9" t="inlineStr">
        <is>
          <t>Las celdas grises están bloqueadas y no hay contraseña. Para cambiar una fórmula o agregar filas, primero desbloquea la pestaña: en Excel, Revisar &gt; Desproteger hoja. En LibreOffice, Herramientas &gt; Proteger hoja. En Google Sheets, Datos &gt; Proteger hojas y rangos.</t>
        </is>
      </c>
    </row>
    <row r="55" ht="10" customHeight="1"/>
    <row r="56" ht="26" customHeight="1">
      <c r="B56" s="5" t="inlineStr">
        <is>
          <t>Ayuda</t>
        </is>
      </c>
      <c r="C56" s="6" t="n"/>
      <c r="D56" s="6" t="n"/>
    </row>
    <row r="57" ht="6" customHeight="1"/>
    <row r="58" ht="19.2" customHeight="1">
      <c r="C58" s="17" t="inlineStr">
        <is>
          <t>Dudas, o un número que se ve mal: hello@builtbyestrada.ai</t>
        </is>
      </c>
    </row>
    <row r="59" ht="10" customHeight="1"/>
    <row r="60" ht="26" customHeight="1">
      <c r="B60" s="5" t="inlineStr">
        <is>
          <t>Versión completa</t>
        </is>
      </c>
      <c r="C60" s="6" t="n"/>
      <c r="D60" s="6" t="n"/>
    </row>
    <row r="61" ht="6" customHeight="1"/>
    <row r="62" ht="45.6" customHeight="1">
      <c r="C62" s="9" t="inlineStr">
        <is>
          <t>La versión completa agrega el costo real por hora de cada trabajador (impuestos de nómina, workers' comp, seguros y tiempo que no se cobra), precios para hasta 20 trabajos con aviso de punto de equilibrio y un resumen de una página para imprimir.</t>
        </is>
      </c>
    </row>
    <row r="63" ht="19.2" customHeight="1">
      <c r="C63" s="17" t="inlineStr">
        <is>
          <t>https://builtbyestrada.ai/es/productos/calculadora-gastos/</t>
        </is>
      </c>
    </row>
    <row r="64" ht="10" customHeight="1"/>
    <row r="65" ht="18" customHeight="1">
      <c r="C65" s="18" t="inlineStr">
        <is>
          <t>Versión 1.1, octubre 2026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27">
    <mergeCell ref="B14:D14"/>
    <mergeCell ref="B60:D60"/>
    <mergeCell ref="C62:D62"/>
    <mergeCell ref="C58:D58"/>
    <mergeCell ref="B29:D29"/>
    <mergeCell ref="B34:D34"/>
    <mergeCell ref="C20:D20"/>
    <mergeCell ref="C54:D54"/>
    <mergeCell ref="C63:D63"/>
    <mergeCell ref="C50:D50"/>
    <mergeCell ref="C44:D44"/>
    <mergeCell ref="C31:D31"/>
    <mergeCell ref="C43:D43"/>
    <mergeCell ref="B5:D5"/>
    <mergeCell ref="B41:D41"/>
    <mergeCell ref="C36:D36"/>
    <mergeCell ref="B7:D7"/>
    <mergeCell ref="C48:D48"/>
    <mergeCell ref="C39:D39"/>
    <mergeCell ref="C32:D32"/>
    <mergeCell ref="C38:D38"/>
    <mergeCell ref="B46:D46"/>
    <mergeCell ref="B22:D22"/>
    <mergeCell ref="C37:D37"/>
    <mergeCell ref="B56:D56"/>
    <mergeCell ref="B52:D52"/>
    <mergeCell ref="C49:D49"/>
  </mergeCells>
  <hyperlinks>
    <hyperlink ref="C17" location="'Gastos fijos'!A1" display="Gastos fijos"/>
    <hyperlink ref="C18" location="'Markup y margen'!A1" display="Markup y margen"/>
    <hyperlink ref="C19" location="'Precio de un trabajo'!A1" display="Precio de un trabajo"/>
    <hyperlink xmlns:r="http://schemas.openxmlformats.org/officeDocument/2006/relationships" ref="C58" r:id="rId1"/>
    <hyperlink xmlns:r="http://schemas.openxmlformats.org/officeDocument/2006/relationships" ref="C63" r:id="rId2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2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F28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2" customWidth="1" min="1" max="1"/>
    <col width="14" customWidth="1" min="2" max="2"/>
    <col width="10" customWidth="1" min="3" max="3"/>
    <col width="14" customWidth="1" min="4" max="4"/>
    <col width="12" customWidth="1" min="5" max="5"/>
    <col width="36" customWidth="1" min="6" max="6"/>
  </cols>
  <sheetData>
    <row r="1" ht="30" customHeight="1">
      <c r="A1" s="19" t="inlineStr">
        <is>
          <t>Gastos fijos</t>
        </is>
      </c>
      <c r="B1" s="19" t="n"/>
      <c r="C1" s="19" t="n"/>
      <c r="D1" s="19" t="n"/>
      <c r="E1" s="19" t="n"/>
      <c r="F1" s="20" t="inlineStr">
        <is>
          <t>Calculadora de Gastos Fijos y Margen</t>
        </is>
      </c>
    </row>
    <row r="2" ht="32.40000000000001" customHeight="1">
      <c r="A2" s="12" t="inlineStr">
        <is>
          <t>Lo que cuesta mantener el negocio un año, haya obra o no. Escribe cada gasto por mes o por año. Los costos directos de cada obra (material, cuadrilla, subcontratos) no van aquí.</t>
        </is>
      </c>
    </row>
    <row r="3" ht="29.76" customHeight="1">
      <c r="A3" s="21" t="inlineStr">
        <is>
          <t>Gastos fijos al año</t>
        </is>
      </c>
      <c r="B3" s="21" t="inlineStr">
        <is>
          <t>Al mes</t>
        </is>
      </c>
      <c r="D3" s="21" t="inlineStr">
        <is>
          <t>Gastos fijos, % de ventas</t>
        </is>
      </c>
      <c r="F3" s="21" t="inlineStr">
        <is>
          <t>Gastos fijos por hora cobrable</t>
        </is>
      </c>
    </row>
    <row r="4" ht="26" customHeight="1">
      <c r="A4" s="22">
        <f>D28</f>
        <v/>
      </c>
      <c r="B4" s="22">
        <f>D28/12</f>
        <v/>
      </c>
      <c r="D4" s="23">
        <f>IF(N(B7)&gt;0,D28/B7,"")</f>
        <v/>
      </c>
      <c r="F4" s="24">
        <f>IF(N(B8)&gt;0,D28/B8,"")</f>
        <v/>
      </c>
    </row>
    <row r="5" ht="18" customHeight="1"/>
    <row r="6" ht="26" customHeight="1">
      <c r="A6" s="5" t="inlineStr">
        <is>
          <t>Tu año</t>
        </is>
      </c>
      <c r="B6" s="6" t="n"/>
      <c r="C6" s="6" t="n"/>
      <c r="D6" s="6" t="n"/>
      <c r="E6" s="6" t="n"/>
      <c r="F6" s="6" t="n"/>
    </row>
    <row r="7" ht="32.40000000000001" customHeight="1">
      <c r="A7" s="25" t="inlineStr">
        <is>
          <t>Ventas que esperas este año (todo lo que cobres)</t>
        </is>
      </c>
      <c r="B7" s="26" t="n">
        <v>650000</v>
      </c>
      <c r="E7" s="27">
        <f>IF(B7="","",IF(B7=650000,"EJEMPLO","Tuyo"))</f>
        <v/>
      </c>
      <c r="F7" s="12" t="inlineStr">
        <is>
          <t>Tu mejor cálculo honesto. Las ventas del año pasado son buen punto de partida.</t>
        </is>
      </c>
    </row>
    <row r="8" ht="45.6" customHeight="1">
      <c r="A8" s="25" t="inlineStr">
        <is>
          <t>Horas cobrables de la cuadrilla este año</t>
        </is>
      </c>
      <c r="B8" s="28" t="n">
        <v>3300</v>
      </c>
      <c r="E8" s="27">
        <f>IF(B8="","",IF(B8=3300,"EJEMPLO","Tuyo"))</f>
        <v/>
      </c>
      <c r="F8" s="12" t="inlineStr">
        <is>
          <t>Horas que tu cuadrilla pasa en obras: personas × horas por semana × semanas, menos manejo, taller y lluvia.</t>
        </is>
      </c>
    </row>
    <row r="9" ht="18" customHeight="1"/>
    <row r="10" ht="26" customHeight="1">
      <c r="A10" s="5" t="inlineStr">
        <is>
          <t>Gastos fijos del año</t>
        </is>
      </c>
      <c r="B10" s="6" t="n"/>
      <c r="C10" s="6" t="n"/>
      <c r="D10" s="6" t="n"/>
      <c r="E10" s="6" t="n"/>
      <c r="F10" s="6" t="n"/>
    </row>
    <row r="11" ht="30" customHeight="1">
      <c r="A11" s="29" t="inlineStr">
        <is>
          <t>Qué es</t>
        </is>
      </c>
      <c r="B11" s="30" t="inlineStr">
        <is>
          <t>Monto</t>
        </is>
      </c>
      <c r="C11" s="29" t="inlineStr">
        <is>
          <t>Cada</t>
        </is>
      </c>
      <c r="D11" s="30" t="inlineStr">
        <is>
          <t>Al año</t>
        </is>
      </c>
      <c r="E11" s="29" t="inlineStr">
        <is>
          <t>Estado</t>
        </is>
      </c>
      <c r="F11" s="29" t="inlineStr">
        <is>
          <t>Notas</t>
        </is>
      </c>
    </row>
    <row r="12" ht="18" customHeight="1">
      <c r="A12" s="31" t="inlineStr">
        <is>
          <t>Renta del taller u oficina</t>
        </is>
      </c>
      <c r="B12" s="26" t="n">
        <v>1200</v>
      </c>
      <c r="C12" s="31" t="inlineStr">
        <is>
          <t>Mes</t>
        </is>
      </c>
      <c r="D12" s="32">
        <f>IF(B12="","",IF(C12='Listas'!$A$3,B12,B12*12))</f>
        <v/>
      </c>
      <c r="E12" s="27">
        <f>IF(B12="","",IF(B12=1200,"EJEMPLO","Tuyo"))</f>
        <v/>
      </c>
      <c r="F12" s="31" t="n"/>
    </row>
    <row r="13" ht="18" customHeight="1">
      <c r="A13" s="31" t="inlineStr">
        <is>
          <t>Pagos de la camioneta</t>
        </is>
      </c>
      <c r="B13" s="26" t="n">
        <v>650</v>
      </c>
      <c r="C13" s="31" t="inlineStr">
        <is>
          <t>Mes</t>
        </is>
      </c>
      <c r="D13" s="32">
        <f>IF(B13="","",IF(C13='Listas'!$A$3,B13,B13*12))</f>
        <v/>
      </c>
      <c r="E13" s="27">
        <f>IF(B13="","",IF(B13=650,"EJEMPLO","Tuyo"))</f>
        <v/>
      </c>
      <c r="F13" s="31" t="n"/>
    </row>
    <row r="14" ht="18" customHeight="1">
      <c r="A14" s="31" t="inlineStr">
        <is>
          <t>Gasolina y mantenimiento, fuera de obras</t>
        </is>
      </c>
      <c r="B14" s="26" t="n">
        <v>450</v>
      </c>
      <c r="C14" s="31" t="inlineStr">
        <is>
          <t>Mes</t>
        </is>
      </c>
      <c r="D14" s="32">
        <f>IF(B14="","",IF(C14='Listas'!$A$3,B14,B14*12))</f>
        <v/>
      </c>
      <c r="E14" s="27">
        <f>IF(B14="","",IF(B14=450,"EJEMPLO","Tuyo"))</f>
        <v/>
      </c>
      <c r="F14" s="31" t="n"/>
    </row>
    <row r="15" ht="18" customHeight="1">
      <c r="A15" s="31" t="inlineStr">
        <is>
          <t>Seguro de la camioneta</t>
        </is>
      </c>
      <c r="B15" s="26" t="n">
        <v>2400</v>
      </c>
      <c r="C15" s="31" t="inlineStr">
        <is>
          <t>Año</t>
        </is>
      </c>
      <c r="D15" s="32">
        <f>IF(B15="","",IF(C15='Listas'!$A$3,B15,B15*12))</f>
        <v/>
      </c>
      <c r="E15" s="27">
        <f>IF(B15="","",IF(B15=2400,"EJEMPLO","Tuyo"))</f>
        <v/>
      </c>
      <c r="F15" s="31" t="n"/>
    </row>
    <row r="16" ht="18" customHeight="1">
      <c r="A16" s="31" t="inlineStr">
        <is>
          <t>Otros seguros del negocio, aparte de la nómina</t>
        </is>
      </c>
      <c r="B16" s="26" t="n">
        <v>1200</v>
      </c>
      <c r="C16" s="31" t="inlineStr">
        <is>
          <t>Año</t>
        </is>
      </c>
      <c r="D16" s="32">
        <f>IF(B16="","",IF(C16='Listas'!$A$3,B16,B16*12))</f>
        <v/>
      </c>
      <c r="E16" s="27">
        <f>IF(B16="","",IF(B16=1200,"EJEMPLO","Tuyo"))</f>
        <v/>
      </c>
      <c r="F16" s="31" t="n"/>
    </row>
    <row r="17" ht="18" customHeight="1">
      <c r="A17" s="31" t="inlineStr">
        <is>
          <t>Teléfono e internet</t>
        </is>
      </c>
      <c r="B17" s="26" t="n">
        <v>180</v>
      </c>
      <c r="C17" s="31" t="inlineStr">
        <is>
          <t>Mes</t>
        </is>
      </c>
      <c r="D17" s="32">
        <f>IF(B17="","",IF(C17='Listas'!$A$3,B17,B17*12))</f>
        <v/>
      </c>
      <c r="E17" s="27">
        <f>IF(B17="","",IF(B17=180,"EJEMPLO","Tuyo"))</f>
        <v/>
      </c>
      <c r="F17" s="31" t="n"/>
    </row>
    <row r="18" ht="18" customHeight="1">
      <c r="A18" s="31" t="inlineStr">
        <is>
          <t>Programas y suscripciones</t>
        </is>
      </c>
      <c r="B18" s="26" t="n">
        <v>120</v>
      </c>
      <c r="C18" s="31" t="inlineStr">
        <is>
          <t>Mes</t>
        </is>
      </c>
      <c r="D18" s="32">
        <f>IF(B18="","",IF(C18='Listas'!$A$3,B18,B18*12))</f>
        <v/>
      </c>
      <c r="E18" s="27">
        <f>IF(B18="","",IF(B18=120,"EJEMPLO","Tuyo"))</f>
        <v/>
      </c>
      <c r="F18" s="31" t="n"/>
    </row>
    <row r="19" ht="18" customHeight="1">
      <c r="A19" s="31" t="inlineStr">
        <is>
          <t>Contador y contabilidad</t>
        </is>
      </c>
      <c r="B19" s="26" t="n">
        <v>2400</v>
      </c>
      <c r="C19" s="31" t="inlineStr">
        <is>
          <t>Año</t>
        </is>
      </c>
      <c r="D19" s="32">
        <f>IF(B19="","",IF(C19='Listas'!$A$3,B19,B19*12))</f>
        <v/>
      </c>
      <c r="E19" s="27">
        <f>IF(B19="","",IF(B19=2400,"EJEMPLO","Tuyo"))</f>
        <v/>
      </c>
      <c r="F19" s="31" t="n"/>
    </row>
    <row r="20" ht="18" customHeight="1">
      <c r="A20" s="31" t="inlineStr">
        <is>
          <t>Licencias, fianzas y cuotas</t>
        </is>
      </c>
      <c r="B20" s="26" t="n">
        <v>600</v>
      </c>
      <c r="C20" s="31" t="inlineStr">
        <is>
          <t>Año</t>
        </is>
      </c>
      <c r="D20" s="32">
        <f>IF(B20="","",IF(C20='Listas'!$A$3,B20,B20*12))</f>
        <v/>
      </c>
      <c r="E20" s="27">
        <f>IF(B20="","",IF(B20=600,"EJEMPLO","Tuyo"))</f>
        <v/>
      </c>
      <c r="F20" s="31" t="n"/>
    </row>
    <row r="21" ht="18" customHeight="1">
      <c r="A21" s="31" t="inlineStr">
        <is>
          <t>Publicidad</t>
        </is>
      </c>
      <c r="B21" s="26" t="n">
        <v>300</v>
      </c>
      <c r="C21" s="31" t="inlineStr">
        <is>
          <t>Mes</t>
        </is>
      </c>
      <c r="D21" s="32">
        <f>IF(B21="","",IF(C21='Listas'!$A$3,B21,B21*12))</f>
        <v/>
      </c>
      <c r="E21" s="27">
        <f>IF(B21="","",IF(B21=300,"EJEMPLO","Tuyo"))</f>
        <v/>
      </c>
      <c r="F21" s="31" t="n"/>
    </row>
    <row r="22" ht="18" customHeight="1">
      <c r="A22" s="31" t="inlineStr">
        <is>
          <t>Papelería y oficina</t>
        </is>
      </c>
      <c r="B22" s="26" t="n">
        <v>50</v>
      </c>
      <c r="C22" s="31" t="inlineStr">
        <is>
          <t>Mes</t>
        </is>
      </c>
      <c r="D22" s="32">
        <f>IF(B22="","",IF(C22='Listas'!$A$3,B22,B22*12))</f>
        <v/>
      </c>
      <c r="E22" s="27">
        <f>IF(B22="","",IF(B22=50,"EJEMPLO","Tuyo"))</f>
        <v/>
      </c>
      <c r="F22" s="31" t="n"/>
    </row>
    <row r="23" ht="18" customHeight="1">
      <c r="A23" s="31" t="inlineStr">
        <is>
          <t>Herramienta menor y reparaciones</t>
        </is>
      </c>
      <c r="B23" s="26" t="n">
        <v>150</v>
      </c>
      <c r="C23" s="31" t="inlineStr">
        <is>
          <t>Mes</t>
        </is>
      </c>
      <c r="D23" s="32">
        <f>IF(B23="","",IF(C23='Listas'!$A$3,B23,B23*12))</f>
        <v/>
      </c>
      <c r="E23" s="27">
        <f>IF(B23="","",IF(B23=150,"EJEMPLO","Tuyo"))</f>
        <v/>
      </c>
      <c r="F23" s="31" t="n"/>
    </row>
    <row r="24" ht="18" customHeight="1">
      <c r="A24" s="31" t="inlineStr">
        <is>
          <t>Tu sueldo (dueño)</t>
        </is>
      </c>
      <c r="B24" s="26" t="n">
        <v>60000</v>
      </c>
      <c r="C24" s="31" t="inlineStr">
        <is>
          <t>Año</t>
        </is>
      </c>
      <c r="D24" s="32">
        <f>IF(B24="","",IF(C24='Listas'!$A$3,B24,B24*12))</f>
        <v/>
      </c>
      <c r="E24" s="27">
        <f>IF(B24="","",IF(B24=60000,"EJEMPLO","Tuyo"))</f>
        <v/>
      </c>
      <c r="F24" s="31" t="n"/>
    </row>
    <row r="25" ht="18" customHeight="1">
      <c r="A25" s="31" t="inlineStr">
        <is>
          <t>Ayuda de oficina</t>
        </is>
      </c>
      <c r="B25" s="26" t="n"/>
      <c r="C25" s="31" t="n"/>
      <c r="D25" s="32">
        <f>IF(B25="","",IF(C25='Listas'!$A$3,B25,B25*12))</f>
        <v/>
      </c>
      <c r="E25" s="27">
        <f>IF(B25="","","Tuyo")</f>
        <v/>
      </c>
      <c r="F25" s="31" t="n"/>
    </row>
    <row r="26" ht="18" customHeight="1">
      <c r="A26" s="31" t="inlineStr">
        <is>
          <t>Comisiones de banco y tarjeta</t>
        </is>
      </c>
      <c r="B26" s="26" t="n">
        <v>40</v>
      </c>
      <c r="C26" s="31" t="inlineStr">
        <is>
          <t>Mes</t>
        </is>
      </c>
      <c r="D26" s="32">
        <f>IF(B26="","",IF(C26='Listas'!$A$3,B26,B26*12))</f>
        <v/>
      </c>
      <c r="E26" s="27">
        <f>IF(B26="","",IF(B26=40,"EJEMPLO","Tuyo"))</f>
        <v/>
      </c>
      <c r="F26" s="31" t="n"/>
    </row>
    <row r="27" ht="18" customHeight="1">
      <c r="A27" s="31" t="inlineStr">
        <is>
          <t>Otros</t>
        </is>
      </c>
      <c r="B27" s="26" t="n"/>
      <c r="C27" s="31" t="n"/>
      <c r="D27" s="32">
        <f>IF(B27="","",IF(C27='Listas'!$A$3,B27,B27*12))</f>
        <v/>
      </c>
      <c r="E27" s="27">
        <f>IF(B27="","","Tuyo")</f>
        <v/>
      </c>
      <c r="F27" s="31" t="n"/>
    </row>
    <row r="28" ht="18" customHeight="1">
      <c r="A28" s="33" t="inlineStr">
        <is>
          <t>Total de gastos fijos</t>
        </is>
      </c>
      <c r="B28" s="33" t="n"/>
      <c r="C28" s="33" t="n"/>
      <c r="D28" s="34">
        <f>SUM(D12:D27)</f>
        <v/>
      </c>
      <c r="E28" s="33" t="n"/>
      <c r="F28" s="33" t="n"/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3">
    <mergeCell ref="A2:F2"/>
    <mergeCell ref="A6:F6"/>
    <mergeCell ref="A10:F10"/>
  </mergeCells>
  <conditionalFormatting sqref="E7:E27">
    <cfRule type="expression" priority="1" dxfId="0">
      <formula>E7="EJEMPLO"</formula>
    </cfRule>
  </conditionalFormatting>
  <dataValidations count="4">
    <dataValidation sqref="B7" showDropDown="0" showInputMessage="1" showErrorMessage="1" allowBlank="1" errorTitle="Revisa esta celda" error="Ese valor no va aquí. Lee el mensaje de esta celda." promptTitle="Ventas que esperas" prompt="Todo lo que esperas cobrar este año, todas las obras." type="decimal" errorStyle="stop" operator="greaterThanOrEqual">
      <formula1>0</formula1>
    </dataValidation>
    <dataValidation sqref="B8" showDropDown="0" showInputMessage="1" showErrorMessage="1" allowBlank="1" errorTitle="Revisa esta celda" error="Ese valor no va aquí. Lee el mensaje de esta celda." promptTitle="Horas cobrables" prompt="Horas que tu cuadrilla trabaja en obras en un año, sin manejo ni taller." type="decimal" errorStyle="stop" operator="greaterThanOrEqual">
      <formula1>0</formula1>
    </dataValidation>
    <dataValidation sqref="B12:B27" showDropDown="0" showInputMessage="1" showErrorMessage="1" allowBlank="1" errorTitle="Revisa esta celda" error="Ese valor no va aquí. Lee el mensaje de esta celda." promptTitle="Monto" prompt="Lo que pagas, por mes o por año (elígelo en Cada)." type="decimal" errorStyle="stop" operator="greaterThanOrEqual">
      <formula1>0</formula1>
    </dataValidation>
    <dataValidation sqref="C12:C27" showDropDown="0" showInputMessage="1" showErrorMessage="1" allowBlank="1" errorTitle="Revisa esta celda" error="Elige un valor de la lista." promptTitle="Cada" prompt="Mes o Año. Vacío cuenta como Mes." type="list" errorStyle="stop">
      <formula1>'Listas'!$A$2:$A$3</formula1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xl/worksheets/sheet3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40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6" customWidth="1" min="1" max="1"/>
    <col width="15" customWidth="1" min="2" max="2"/>
    <col width="15" customWidth="1" min="3" max="3"/>
    <col width="15" customWidth="1" min="4" max="4"/>
    <col width="24" customWidth="1" min="5" max="5"/>
  </cols>
  <sheetData>
    <row r="1" ht="30" customHeight="1">
      <c r="A1" s="19" t="inlineStr">
        <is>
          <t>Markup y margen</t>
        </is>
      </c>
      <c r="B1" s="19" t="n"/>
      <c r="C1" s="19" t="n"/>
      <c r="D1" s="19" t="n"/>
      <c r="E1" s="20" t="inlineStr">
        <is>
          <t>Calculadora de Gastos Fijos y Margen</t>
        </is>
      </c>
    </row>
    <row r="2" ht="32.40000000000001" customHeight="1">
      <c r="A2" s="12" t="inlineStr">
        <is>
          <t>El markup es lo que le sumas a tu costo. El margen es lo que te queda del precio. Los mismos dólares dan un margen menor que el markup, así que un markup de 20% no te deja 20%.</t>
        </is>
      </c>
    </row>
    <row r="3" ht="29.76" customHeight="1">
      <c r="B3" s="21" t="inlineStr">
        <is>
          <t>Gastos fijos, % de ventas</t>
        </is>
      </c>
      <c r="C3" s="21" t="inlineStr">
        <is>
          <t>Margen bruto que necesitas</t>
        </is>
      </c>
      <c r="D3" s="21" t="inlineStr">
        <is>
          <t>Markup que necesitas</t>
        </is>
      </c>
      <c r="E3" s="21" t="inlineStr">
        <is>
          <t>Ventas de equilibrio al mes, markup de hoy</t>
        </is>
      </c>
    </row>
    <row r="4" ht="26" customHeight="1">
      <c r="B4" s="35">
        <f>N('Gastos fijos'!$D$4)</f>
        <v/>
      </c>
      <c r="C4" s="35">
        <f>C12</f>
        <v/>
      </c>
      <c r="D4" s="23">
        <f>B12</f>
        <v/>
      </c>
      <c r="E4" s="22">
        <f>B19</f>
        <v/>
      </c>
    </row>
    <row r="5" ht="18" customHeight="1"/>
    <row r="6" ht="26" customHeight="1">
      <c r="A6" s="5" t="inlineStr">
        <is>
          <t>Tu meta</t>
        </is>
      </c>
      <c r="B6" s="6" t="n"/>
      <c r="C6" s="6" t="n"/>
      <c r="D6" s="6" t="n"/>
      <c r="E6" s="6" t="n"/>
    </row>
    <row r="7" ht="32.40000000000001" customHeight="1">
      <c r="A7" s="25" t="inlineStr">
        <is>
          <t>Ganancia neta que quieres, como % del precio</t>
        </is>
      </c>
      <c r="B7" s="36" t="n">
        <v>0.1</v>
      </c>
      <c r="C7" s="27">
        <f>IF(B7="","",IF(B7=0.1,"EJEMPLO","Tuyo"))</f>
        <v/>
      </c>
      <c r="D7" s="12" t="inlineStr">
        <is>
          <t>Lo que queda después de costos directos y gastos fijos.</t>
        </is>
      </c>
    </row>
    <row r="8" ht="32.40000000000001" customHeight="1">
      <c r="A8" s="25" t="inlineStr">
        <is>
          <t>Markup que usas hoy</t>
        </is>
      </c>
      <c r="B8" s="36" t="n">
        <v>0.2</v>
      </c>
      <c r="C8" s="27">
        <f>IF(B8="","",IF(B8=0.2,"EJEMPLO","Tuyo"))</f>
        <v/>
      </c>
      <c r="D8" s="12" t="inlineStr">
        <is>
          <t>Lo que le sumas hoy a tus costos, como % del costo.</t>
        </is>
      </c>
    </row>
    <row r="9" ht="18" customHeight="1"/>
    <row r="10" ht="26" customHeight="1">
      <c r="A10" s="5" t="inlineStr">
        <is>
          <t>Markup junto al margen</t>
        </is>
      </c>
      <c r="B10" s="6" t="n"/>
      <c r="C10" s="6" t="n"/>
      <c r="D10" s="6" t="n"/>
      <c r="E10" s="6" t="n"/>
    </row>
    <row r="11" ht="44" customHeight="1">
      <c r="A11" s="29" t="inlineStr">
        <is>
          <t>Caso</t>
        </is>
      </c>
      <c r="B11" s="30" t="inlineStr">
        <is>
          <t>Markup sobre el costo</t>
        </is>
      </c>
      <c r="C11" s="30" t="inlineStr">
        <is>
          <t>Margen bruto</t>
        </is>
      </c>
      <c r="D11" s="30" t="inlineStr">
        <is>
          <t>Neto después de gastos fijos</t>
        </is>
      </c>
      <c r="E11" s="29" t="inlineStr">
        <is>
          <t>Revisar</t>
        </is>
      </c>
    </row>
    <row r="12" ht="18" customHeight="1">
      <c r="A12" s="37" t="inlineStr">
        <is>
          <t>Lo que necesitas para llegar a tu meta</t>
        </is>
      </c>
      <c r="B12" s="38">
        <f>IF(C12&gt;=1,"",C12/(1-C12))</f>
        <v/>
      </c>
      <c r="C12" s="38">
        <f>N('Gastos fijos'!$D$4)+N(B7)</f>
        <v/>
      </c>
      <c r="D12" s="38">
        <f>N(B7)</f>
        <v/>
      </c>
      <c r="E12" s="27" t="inlineStr">
        <is>
          <t>Tu meta</t>
        </is>
      </c>
    </row>
    <row r="13" ht="18" customHeight="1">
      <c r="A13" s="37" t="inlineStr">
        <is>
          <t>Lo que usas hoy</t>
        </is>
      </c>
      <c r="B13" s="38">
        <f>N(B8)</f>
        <v/>
      </c>
      <c r="C13" s="38">
        <f>B13/(1+B13)</f>
        <v/>
      </c>
      <c r="D13" s="38">
        <f>C13-N('Gastos fijos'!$D$4)</f>
        <v/>
      </c>
      <c r="E13" s="27">
        <f>IF(OR(B8="",N('Gastos fijos'!$D$4)=0),"",IF(D13&lt;0,"Pierdes dinero",IF(D13&lt;N(B7)-0.0005,"Abajo de tu meta","En tu meta")))</f>
        <v/>
      </c>
    </row>
    <row r="14" ht="18" customHeight="1">
      <c r="A14" s="37" t="inlineStr">
        <is>
          <t>Equilibrio: paga gastos fijos, sin ganancia</t>
        </is>
      </c>
      <c r="B14" s="38">
        <f>IF(C14&gt;=1,"",C14/(1-C14))</f>
        <v/>
      </c>
      <c r="C14" s="38">
        <f>N('Gastos fijos'!$D$4)</f>
        <v/>
      </c>
      <c r="D14" s="38" t="n">
        <v>0</v>
      </c>
      <c r="E14" s="27" t="inlineStr">
        <is>
          <t>Sin ganancia</t>
        </is>
      </c>
    </row>
    <row r="15" ht="18" customHeight="1"/>
    <row r="16" ht="26" customHeight="1">
      <c r="A16" s="5" t="inlineStr">
        <is>
          <t>Ventas de punto de equilibrio</t>
        </is>
      </c>
      <c r="B16" s="6" t="n"/>
      <c r="C16" s="6" t="n"/>
      <c r="D16" s="6" t="n"/>
      <c r="E16" s="6" t="n"/>
    </row>
    <row r="17" ht="19.2" customHeight="1">
      <c r="A17" s="37" t="inlineStr">
        <is>
          <t>Gastos fijos al mes</t>
        </is>
      </c>
      <c r="B17" s="32">
        <f>'Gastos fijos'!$D$28/12</f>
        <v/>
      </c>
    </row>
    <row r="18" ht="19.2" customHeight="1">
      <c r="A18" s="37" t="inlineStr">
        <is>
          <t>Ventas que esperas al mes</t>
        </is>
      </c>
      <c r="B18" s="32">
        <f>N('Gastos fijos'!$B$7)/12</f>
        <v/>
      </c>
    </row>
    <row r="19" ht="19.2" customHeight="1">
      <c r="A19" s="25" t="inlineStr">
        <is>
          <t>Ventas de equilibrio al mes, con el markup de hoy</t>
        </is>
      </c>
      <c r="B19" s="34">
        <f>IF(N(C13)=0,"",B17/C13)</f>
        <v/>
      </c>
    </row>
    <row r="20" ht="32.40000000000001" customHeight="1">
      <c r="A20" s="25" t="inlineStr">
        <is>
          <t>Ventas de equilibrio al mes, con el markup que necesitas</t>
        </is>
      </c>
      <c r="B20" s="34">
        <f>IF(N(C12)=0,"",B17/C12)</f>
        <v/>
      </c>
    </row>
    <row r="21" ht="32.40000000000001" customHeight="1">
      <c r="A21" s="12" t="inlineStr">
        <is>
          <t>Ventas de equilibrio: lo que tienes que vender cada mes para que lo que queda después de costos directos pague los gastos fijos. Si vendes menos pierdes; si vendes más ganas.</t>
        </is>
      </c>
    </row>
    <row r="22" ht="18" customHeight="1"/>
    <row r="23" ht="26" customHeight="1">
      <c r="A23" s="5" t="inlineStr">
        <is>
          <t>Convierte markup y margen</t>
        </is>
      </c>
      <c r="B23" s="6" t="n"/>
      <c r="C23" s="6" t="n"/>
      <c r="D23" s="6" t="n"/>
      <c r="E23" s="6" t="n"/>
    </row>
    <row r="24" ht="30" customHeight="1">
      <c r="A24" s="29" t="inlineStr"/>
      <c r="B24" s="30" t="inlineStr">
        <is>
          <t>Escribes</t>
        </is>
      </c>
      <c r="C24" s="29" t="inlineStr">
        <is>
          <t>Estado</t>
        </is>
      </c>
      <c r="D24" s="30" t="inlineStr">
        <is>
          <t>Da</t>
        </is>
      </c>
    </row>
    <row r="25" ht="18" customHeight="1">
      <c r="A25" s="37" t="inlineStr">
        <is>
          <t>Markup sobre costo, a margen</t>
        </is>
      </c>
      <c r="B25" s="39" t="n">
        <v>0.25</v>
      </c>
      <c r="C25" s="27">
        <f>IF(B25="","",IF(B25=0.25,"EJEMPLO","Tuyo"))</f>
        <v/>
      </c>
      <c r="D25" s="40">
        <f>IF(B25="","",B25/(1+B25))</f>
        <v/>
      </c>
    </row>
    <row r="26" ht="18" customHeight="1">
      <c r="A26" s="37" t="inlineStr">
        <is>
          <t>Margen, a markup sobre costo</t>
        </is>
      </c>
      <c r="B26" s="39" t="n">
        <v>0.2</v>
      </c>
      <c r="C26" s="27">
        <f>IF(B26="","",IF(B26=0.2,"EJEMPLO","Tuyo"))</f>
        <v/>
      </c>
      <c r="D26" s="40">
        <f>IF(OR(B26="",N(B26)&gt;=1),"",B26/(1-B26))</f>
        <v/>
      </c>
    </row>
    <row r="27" ht="18" customHeight="1"/>
    <row r="28" ht="26" customHeight="1">
      <c r="A28" s="5" t="inlineStr">
        <is>
          <t>Markups comunes</t>
        </is>
      </c>
      <c r="B28" s="6" t="n"/>
      <c r="C28" s="6" t="n"/>
      <c r="D28" s="6" t="n"/>
      <c r="E28" s="6" t="n"/>
    </row>
    <row r="29" ht="30" customHeight="1">
      <c r="A29" s="30" t="inlineStr">
        <is>
          <t>Markup sobre el costo</t>
        </is>
      </c>
      <c r="B29" s="30" t="inlineStr">
        <is>
          <t>Margen que da</t>
        </is>
      </c>
    </row>
    <row r="30" ht="18" customHeight="1">
      <c r="A30" s="41" t="n">
        <v>0.1</v>
      </c>
      <c r="B30" s="38">
        <f>A30/(1+A30)</f>
        <v/>
      </c>
    </row>
    <row r="31" ht="18" customHeight="1">
      <c r="A31" s="41" t="n">
        <v>0.15</v>
      </c>
      <c r="B31" s="38">
        <f>A31/(1+A31)</f>
        <v/>
      </c>
    </row>
    <row r="32" ht="18" customHeight="1">
      <c r="A32" s="41" t="n">
        <v>0.2</v>
      </c>
      <c r="B32" s="38">
        <f>A32/(1+A32)</f>
        <v/>
      </c>
    </row>
    <row r="33" ht="18" customHeight="1">
      <c r="A33" s="41" t="n">
        <v>0.25</v>
      </c>
      <c r="B33" s="38">
        <f>A33/(1+A33)</f>
        <v/>
      </c>
    </row>
    <row r="34" ht="18" customHeight="1">
      <c r="A34" s="41" t="n">
        <v>0.3</v>
      </c>
      <c r="B34" s="38">
        <f>A34/(1+A34)</f>
        <v/>
      </c>
    </row>
    <row r="35" ht="18" customHeight="1">
      <c r="A35" s="41" t="n">
        <v>0.35</v>
      </c>
      <c r="B35" s="38">
        <f>A35/(1+A35)</f>
        <v/>
      </c>
    </row>
    <row r="36" ht="18" customHeight="1">
      <c r="A36" s="41" t="n">
        <v>0.4</v>
      </c>
      <c r="B36" s="38">
        <f>A36/(1+A36)</f>
        <v/>
      </c>
    </row>
    <row r="37" ht="18" customHeight="1">
      <c r="A37" s="41" t="n">
        <v>0.5</v>
      </c>
      <c r="B37" s="38">
        <f>A37/(1+A37)</f>
        <v/>
      </c>
    </row>
    <row r="38" ht="18" customHeight="1">
      <c r="A38" s="41" t="n">
        <v>0.6</v>
      </c>
      <c r="B38" s="38">
        <f>A38/(1+A38)</f>
        <v/>
      </c>
    </row>
    <row r="39" ht="18" customHeight="1">
      <c r="A39" s="41" t="n">
        <v>0.75</v>
      </c>
      <c r="B39" s="38">
        <f>A39/(1+A39)</f>
        <v/>
      </c>
    </row>
    <row r="40" ht="18" customHeight="1">
      <c r="A40" s="41" t="n">
        <v>1</v>
      </c>
      <c r="B40" s="38">
        <f>A40/(1+A40)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9">
    <mergeCell ref="D8:E8"/>
    <mergeCell ref="A21:E21"/>
    <mergeCell ref="D7:E7"/>
    <mergeCell ref="A2:E2"/>
    <mergeCell ref="A16:E16"/>
    <mergeCell ref="A10:E10"/>
    <mergeCell ref="A28:E28"/>
    <mergeCell ref="A23:E23"/>
    <mergeCell ref="A6:E6"/>
  </mergeCells>
  <conditionalFormatting sqref="E13">
    <cfRule type="expression" priority="1" dxfId="1">
      <formula>E13="Pierdes dinero"</formula>
    </cfRule>
    <cfRule type="expression" priority="2" dxfId="0">
      <formula>E13="Abajo de tu meta"</formula>
    </cfRule>
    <cfRule type="expression" priority="3" dxfId="2">
      <formula>E13="En tu meta"</formula>
    </cfRule>
  </conditionalFormatting>
  <conditionalFormatting sqref="C7:C8">
    <cfRule type="expression" priority="4" dxfId="0">
      <formula>C7="EJEMPLO"</formula>
    </cfRule>
  </conditionalFormatting>
  <conditionalFormatting sqref="C25:C26">
    <cfRule type="expression" priority="5" dxfId="0">
      <formula>C25="EJEMPLO"</formula>
    </cfRule>
  </conditionalFormatting>
  <dataValidations count="4">
    <dataValidation sqref="B7" showDropDown="0" showInputMessage="1" showErrorMessage="1" allowBlank="1" errorTitle="Revisa esta celda" error="Ese valor no va aquí. Lee el mensaje de esta celda." promptTitle="Ganancia neta" prompt="Lo que queda después de costos directos y gastos fijos." type="decimal" errorStyle="stop" operator="between">
      <formula1>0</formula1>
      <formula2>10</formula2>
    </dataValidation>
    <dataValidation sqref="B8" showDropDown="0" showInputMessage="1" showErrorMessage="1" allowBlank="1" errorTitle="Revisa esta celda" error="Ese valor no va aquí. Lee el mensaje de esta celda." promptTitle="Markup de hoy" prompt="Lo que le sumas hoy a tus costos, como % del costo." type="decimal" errorStyle="stop" operator="between">
      <formula1>0</formula1>
      <formula2>10</formula2>
    </dataValidation>
    <dataValidation sqref="B25" showDropDown="0" showInputMessage="1" showErrorMessage="1" allowBlank="1" errorTitle="Revisa esta celda" error="Ese valor no va aquí. Lee el mensaje de esta celda." promptTitle="Convierte" prompt="Escribe un %. Las celdas de al lado te dan el otro." type="decimal" errorStyle="stop" operator="between">
      <formula1>0</formula1>
      <formula2>10</formula2>
    </dataValidation>
    <dataValidation sqref="B26" showDropDown="0" showInputMessage="1" showErrorMessage="1" allowBlank="1" errorTitle="Revisa esta celda" error="Ese valor no va aquí. Lee el mensaje de esta celda." promptTitle="Convierte" prompt="Escribe un %. Las celdas de al lado te dan el otro." type="decimal" errorStyle="stop" operator="between">
      <formula1>0</formula1>
      <formula2>10</formula2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xl/worksheets/sheet4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D23"/>
  <sheetViews>
    <sheetView showGridLines="0" zoomScale="10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4" customWidth="1" min="1" max="1"/>
    <col width="16" customWidth="1" min="2" max="2"/>
    <col width="26" customWidth="1" min="3" max="3"/>
    <col width="40" customWidth="1" min="4" max="4"/>
  </cols>
  <sheetData>
    <row r="1" ht="30" customHeight="1">
      <c r="A1" s="19" t="inlineStr">
        <is>
          <t>Precio de un trabajo</t>
        </is>
      </c>
      <c r="B1" s="19" t="n"/>
      <c r="C1" s="19" t="n"/>
      <c r="D1" s="20" t="inlineStr">
        <is>
          <t>Calculadora de Gastos Fijos y Margen</t>
        </is>
      </c>
    </row>
    <row r="2" ht="32.40000000000001" customHeight="1">
      <c r="A2" s="12" t="inlineStr">
        <is>
          <t>Escribe los costos directos de un trabajo. Te da el precio con el markup que necesitas, el precio mínimo que todavía paga tus gastos fijos y lo que te queda.</t>
        </is>
      </c>
    </row>
    <row r="3" ht="29.76" customHeight="1">
      <c r="B3" s="21" t="inlineStr">
        <is>
          <t>Precio con tu markup</t>
        </is>
      </c>
      <c r="C3" s="21" t="inlineStr">
        <is>
          <t>Ganancia neta con tu precio</t>
        </is>
      </c>
      <c r="D3" s="42" t="inlineStr">
        <is>
          <t>Revisar</t>
        </is>
      </c>
    </row>
    <row r="4" ht="26" customHeight="1">
      <c r="B4" s="43">
        <f>B15</f>
        <v/>
      </c>
      <c r="C4" s="22">
        <f>B22</f>
        <v/>
      </c>
      <c r="D4" s="44">
        <f>C23</f>
        <v/>
      </c>
    </row>
    <row r="5" ht="18" customHeight="1"/>
    <row r="6" ht="26" customHeight="1">
      <c r="A6" s="5" t="inlineStr">
        <is>
          <t>Costo directo del trabajo</t>
        </is>
      </c>
      <c r="B6" s="6" t="n"/>
      <c r="C6" s="6" t="n"/>
      <c r="D6" s="6" t="n"/>
    </row>
    <row r="7" ht="18" customHeight="1">
      <c r="A7" s="25" t="inlineStr">
        <is>
          <t>Trabajo</t>
        </is>
      </c>
      <c r="B7" s="31" t="inlineStr">
        <is>
          <t>EJEMPLO Remodelación de baño</t>
        </is>
      </c>
      <c r="C7" s="45" t="n"/>
      <c r="D7" s="46" t="n"/>
    </row>
    <row r="8" ht="19.2" customHeight="1">
      <c r="A8" s="25" t="inlineStr">
        <is>
          <t>Material y equipo</t>
        </is>
      </c>
      <c r="B8" s="26" t="n">
        <v>7500</v>
      </c>
      <c r="C8" s="27">
        <f>IF(B8="","",IF(B8=7500,"EJEMPLO","Tuyo"))</f>
        <v/>
      </c>
      <c r="D8" s="12" t="inlineStr">
        <is>
          <t>Con impuesto y flete.</t>
        </is>
      </c>
    </row>
    <row r="9" ht="32.40000000000001" customHeight="1">
      <c r="A9" s="25" t="inlineStr">
        <is>
          <t>Mano de obra, con impuestos de nómina y seguros</t>
        </is>
      </c>
      <c r="B9" s="26" t="n">
        <v>6200</v>
      </c>
      <c r="C9" s="27">
        <f>IF(B9="","",IF(B9=6200,"EJEMPLO","Tuyo"))</f>
        <v/>
      </c>
      <c r="D9" s="12" t="inlineStr">
        <is>
          <t>Horas × costo real por hora. La versión completa lo calcula por trabajador.</t>
        </is>
      </c>
    </row>
    <row r="10" ht="19.2" customHeight="1">
      <c r="A10" s="25" t="inlineStr">
        <is>
          <t>Subcontratistas</t>
        </is>
      </c>
      <c r="B10" s="26" t="n">
        <v>3000</v>
      </c>
      <c r="C10" s="27">
        <f>IF(B10="","",IF(B10=3000,"EJEMPLO","Tuyo"))</f>
        <v/>
      </c>
      <c r="D10" s="12" t="inlineStr">
        <is>
          <t>Lo que te cobran tus subcontratistas.</t>
        </is>
      </c>
    </row>
    <row r="11" ht="32.40000000000001" customHeight="1">
      <c r="A11" s="25" t="inlineStr">
        <is>
          <t>Otros costos directos (permisos, contenedor, rentas)</t>
        </is>
      </c>
      <c r="B11" s="26" t="n">
        <v>400</v>
      </c>
      <c r="C11" s="27">
        <f>IF(B11="","",IF(B11=400,"EJEMPLO","Tuyo"))</f>
        <v/>
      </c>
      <c r="D11" s="12" t="inlineStr">
        <is>
          <t>Cualquier costo que sea solo de esta obra.</t>
        </is>
      </c>
    </row>
    <row r="12" ht="18" customHeight="1">
      <c r="A12" s="33" t="inlineStr">
        <is>
          <t>Costo directo</t>
        </is>
      </c>
      <c r="B12" s="34">
        <f>SUM(B8:B11)</f>
        <v/>
      </c>
      <c r="C12" s="33" t="n"/>
      <c r="D12" s="33" t="n"/>
    </row>
    <row r="13" ht="18" customHeight="1"/>
    <row r="14" ht="26" customHeight="1">
      <c r="A14" s="5" t="inlineStr">
        <is>
          <t>Precio</t>
        </is>
      </c>
      <c r="B14" s="6" t="n"/>
      <c r="C14" s="6" t="n"/>
      <c r="D14" s="6" t="n"/>
    </row>
    <row r="15" ht="32.40000000000001" customHeight="1">
      <c r="A15" s="25" t="inlineStr">
        <is>
          <t>Precio con el markup que necesitas</t>
        </is>
      </c>
      <c r="B15" s="32">
        <f>ROUND(B12*(1+N('Markup y margen'!$B$12)),0)</f>
        <v/>
      </c>
      <c r="D15" s="12" t="inlineStr">
        <is>
          <t>Costo directo más el markup de Markup y margen.</t>
        </is>
      </c>
    </row>
    <row r="16" ht="45.6" customHeight="1">
      <c r="A16" s="25" t="inlineStr">
        <is>
          <t>Precio de equilibrio</t>
        </is>
      </c>
      <c r="B16" s="32">
        <f>IF(N('Gastos fijos'!$D$4)&gt;=1,"",ROUND(B12/(1-N('Gastos fijos'!$D$4)),0))</f>
        <v/>
      </c>
      <c r="D16" s="12" t="inlineStr">
        <is>
          <t>El precio más bajo que todavía paga la parte de gastos fijos de esta obra. Abajo de eso pierdes.</t>
        </is>
      </c>
    </row>
    <row r="17" ht="32.40000000000001" customHeight="1">
      <c r="A17" s="25" t="inlineStr">
        <is>
          <t>Tu precio (opcional)</t>
        </is>
      </c>
      <c r="B17" s="26" t="n">
        <v>21000</v>
      </c>
      <c r="C17" s="27">
        <f>IF(B17="","",IF(B17=21000,"EJEMPLO","Tuyo"))</f>
        <v/>
      </c>
      <c r="D17" s="12" t="inlineStr">
        <is>
          <t>El precio que cotizaste. Vacío = el precio con tu markup.</t>
        </is>
      </c>
    </row>
    <row r="18" ht="18" customHeight="1"/>
    <row r="19" ht="26" customHeight="1">
      <c r="A19" s="5" t="inlineStr">
        <is>
          <t>Lo que te queda</t>
        </is>
      </c>
      <c r="B19" s="6" t="n"/>
      <c r="C19" s="6" t="n"/>
      <c r="D19" s="6" t="n"/>
    </row>
    <row r="20" ht="18" customHeight="1">
      <c r="A20" s="25" t="inlineStr">
        <is>
          <t>Margen bruto</t>
        </is>
      </c>
      <c r="B20" s="38">
        <f>IFERROR((IF(B17="",B15,B17)-B12)/IF(B17="",B15,B17),"")</f>
        <v/>
      </c>
    </row>
    <row r="21" ht="18" customHeight="1">
      <c r="A21" s="25" t="inlineStr">
        <is>
          <t>Parte de gastos fijos (precio × % de gastos fijos)</t>
        </is>
      </c>
      <c r="B21" s="32">
        <f>IF(B17="",B15,B17)*N('Gastos fijos'!$D$4)</f>
        <v/>
      </c>
    </row>
    <row r="22" ht="18" customHeight="1">
      <c r="A22" s="25" t="inlineStr">
        <is>
          <t>Ganancia neta</t>
        </is>
      </c>
      <c r="B22" s="34">
        <f>IF(B17="",B15,B17)-B12-B21</f>
        <v/>
      </c>
    </row>
    <row r="23" ht="18" customHeight="1">
      <c r="A23" s="25" t="inlineStr">
        <is>
          <t>Ganancia neta, % del precio</t>
        </is>
      </c>
      <c r="B23" s="40">
        <f>IFERROR(B22/IF(B17="",B15,B17),"")</f>
        <v/>
      </c>
      <c r="C23" s="27">
        <f>IF(B12=0,"",IF(B22&lt;0,"Abajo del equilibrio",IF(N(B23)&lt;N('Markup y margen'!$B$7)-0.0005,"Abajo de tu meta","En tu meta")))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mergeCells count="5">
    <mergeCell ref="A6:D6"/>
    <mergeCell ref="A19:D19"/>
    <mergeCell ref="A2:D2"/>
    <mergeCell ref="B7:D7"/>
    <mergeCell ref="A14:D14"/>
  </mergeCells>
  <conditionalFormatting sqref="C8:C17">
    <cfRule type="expression" priority="1" dxfId="0">
      <formula>C8="EJEMPLO"</formula>
    </cfRule>
  </conditionalFormatting>
  <conditionalFormatting sqref="C23">
    <cfRule type="expression" priority="2" dxfId="1">
      <formula>C23="Abajo del equilibrio"</formula>
    </cfRule>
    <cfRule type="expression" priority="3" dxfId="0">
      <formula>C23="Abajo de tu meta"</formula>
    </cfRule>
    <cfRule type="expression" priority="4" dxfId="2">
      <formula>C23="En tu meta"</formula>
    </cfRule>
  </conditionalFormatting>
  <conditionalFormatting sqref="D4">
    <cfRule type="expression" priority="5" dxfId="1">
      <formula>D4="Abajo del equilibrio"</formula>
    </cfRule>
    <cfRule type="expression" priority="6" dxfId="0">
      <formula>D4="Abajo de tu meta"</formula>
    </cfRule>
    <cfRule type="expression" priority="7" dxfId="2">
      <formula>D4="En tu meta"</formula>
    </cfRule>
  </conditionalFormatting>
  <dataValidations count="5">
    <dataValidation sqref="B8" showDropDown="0" showInputMessage="1" showErrorMessage="1" allowBlank="1" errorTitle="Revisa esta celda" error="Ese valor no va aquí. Lee el mensaje de esta celda." promptTitle="Material y equipo" prompt="Con impuesto y flete." type="decimal" errorStyle="stop" operator="greaterThanOrEqual">
      <formula1>0</formula1>
    </dataValidation>
    <dataValidation sqref="B9" showDropDown="0" showInputMessage="1" showErrorMessage="1" allowBlank="1" errorTitle="Revisa esta celda" error="Ese valor no va aquí. Lee el mensaje de esta celda." promptTitle="Mano de obra, con impuestos de n" prompt="Horas × costo real por hora. La versión completa lo calcula por trabajador." type="decimal" errorStyle="stop" operator="greaterThanOrEqual">
      <formula1>0</formula1>
    </dataValidation>
    <dataValidation sqref="B10" showDropDown="0" showInputMessage="1" showErrorMessage="1" allowBlank="1" errorTitle="Revisa esta celda" error="Ese valor no va aquí. Lee el mensaje de esta celda." promptTitle="Subcontratistas" prompt="Lo que te cobran tus subcontratistas." type="decimal" errorStyle="stop" operator="greaterThanOrEqual">
      <formula1>0</formula1>
    </dataValidation>
    <dataValidation sqref="B11" showDropDown="0" showInputMessage="1" showErrorMessage="1" allowBlank="1" errorTitle="Revisa esta celda" error="Ese valor no va aquí. Lee el mensaje de esta celda." promptTitle="Otros costos directos (permisos," prompt="Cualquier costo que sea solo de esta obra." type="decimal" errorStyle="stop" operator="greaterThanOrEqual">
      <formula1>0</formula1>
    </dataValidation>
    <dataValidation sqref="B17" showDropDown="0" showInputMessage="1" showErrorMessage="1" allowBlank="1" errorTitle="Revisa esta celda" error="Ese valor no va aquí. Lee el mensaje de esta celda." promptTitle="Tu precio" prompt="Opcional. Vacío = el precio con tu markup." type="decimal" errorStyle="stop" operator="greaterThanOrEqual">
      <formula1>0</formula1>
    </dataValidation>
  </dataValidations>
  <printOptions horizontalCentered="1"/>
  <pageMargins left="0.4" right="0.4" top="0.5" bottom="0.5" header="0.5" footer="0.5"/>
  <pageSetup orientation="portrait" paperSize="1" fitToHeight="1" fitToWidth="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3"/>
  <sheetViews>
    <sheetView showGridLines="0" zoomScale="100" workbookViewId="0">
      <selection activeCell="A1" sqref="A1"/>
    </sheetView>
  </sheetViews>
  <sheetFormatPr baseColWidth="8" defaultRowHeight="15"/>
  <cols>
    <col width="12" customWidth="1" min="1" max="1"/>
  </cols>
  <sheetData>
    <row r="1" ht="18" customHeight="1">
      <c r="A1" s="29" t="inlineStr">
        <is>
          <t>Cada</t>
        </is>
      </c>
    </row>
    <row r="2" ht="18" customHeight="1">
      <c r="A2" s="27" t="inlineStr">
        <is>
          <t>Mes</t>
        </is>
      </c>
    </row>
    <row r="3" ht="18" customHeight="1">
      <c r="A3" s="27" t="inlineStr">
        <is>
          <t>Año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0" formatRows="0" sort="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Built by Estrada</dc:creator>
  <dcterms:created xmlns:dcterms="http://purl.org/dc/terms/" xmlns:xsi="http://www.w3.org/2001/XMLSchema-instance" xsi:type="dcterms:W3CDTF">2026-10-27T16:16:15Z</dcterms:created>
  <dcterms:modified xmlns:dcterms="http://purl.org/dc/terms/" xmlns:xsi="http://www.w3.org/2001/XMLSchema-instance" xsi:type="dcterms:W3CDTF">2026-10-27T16:16:15Z</dcterms:modified>
</cp:coreProperties>
</file>