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omments/comment1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ieza aquí" sheetId="1" state="visible" r:id="rId1"/>
    <sheet xmlns:r="http://schemas.openxmlformats.org/officeDocument/2006/relationships" name="Propiedad" sheetId="2" state="visible" r:id="rId2"/>
    <sheet xmlns:r="http://schemas.openxmlformats.org/officeDocument/2006/relationships" name="Registro de rentas" sheetId="3" state="visible" r:id="rId3"/>
    <sheet xmlns:r="http://schemas.openxmlformats.org/officeDocument/2006/relationships" name="Gastos" sheetId="4" state="visible" r:id="rId4"/>
    <sheet xmlns:r="http://schemas.openxmlformats.org/officeDocument/2006/relationships" name="Resumen del año" sheetId="5" state="visible" r:id="rId5"/>
    <sheet xmlns:r="http://schemas.openxmlformats.org/officeDocument/2006/relationships" name="Listas" sheetId="6" state="hidden" r:id="rId6"/>
  </sheets>
  <definedNames>
    <definedName name="_xlnm.Print_Area" localSheetId="0">'Empieza aquí'!$A$1:$E$76</definedName>
    <definedName name="_xlnm.Print_Area" localSheetId="1">'Propiedad'!$A$1:$D$23</definedName>
    <definedName name="_xlnm.Print_Titles" localSheetId="2">'Registro de rentas'!$6:$6</definedName>
    <definedName name="_xlnm.Print_Area" localSheetId="2">'Registro de rentas'!$A$1:$H$54</definedName>
    <definedName name="_xlnm.Print_Titles" localSheetId="3">'Gastos'!$6:$6</definedName>
    <definedName name="_xlnm.Print_Area" localSheetId="3">'Gastos'!$A$1:$F$66</definedName>
    <definedName name="_xlnm.Print_Area" localSheetId="4">'Resumen del año'!$A$1:$C$31</definedName>
  </definedNames>
  <calcPr calcId="124519" fullCalcOnLoad="1"/>
</workbook>
</file>

<file path=xl/styles.xml><?xml version="1.0" encoding="utf-8"?>
<styleSheet xmlns="http://schemas.openxmlformats.org/spreadsheetml/2006/main">
  <numFmts count="5">
    <numFmt numFmtId="164" formatCode="d mmm yyyy"/>
    <numFmt numFmtId="165" formatCode="&quot;$&quot;#,##0;[Red]-&quot;$&quot;#,##0"/>
    <numFmt numFmtId="166" formatCode="mmm yyyy"/>
    <numFmt numFmtId="167" formatCode="&quot;$&quot;#,##0;-&quot;$&quot;#,##0"/>
    <numFmt numFmtId="168" formatCode="&quot;$&quot;#,##0.00;-&quot;$&quot;#,##0.00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color rgb="00121417"/>
      <sz val="10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b val="1"/>
      <color rgb="00121417"/>
      <sz val="12"/>
    </font>
    <font>
      <name val="Arial"/>
      <b val="1"/>
      <color rgb="00121417"/>
      <sz val="10"/>
    </font>
    <font>
      <name val="Arial"/>
      <b val="1"/>
      <color rgb="00121417"/>
      <sz val="13"/>
    </font>
    <font>
      <name val="Arial"/>
      <b val="1"/>
      <color rgb="0045484D"/>
      <sz val="9"/>
    </font>
    <font>
      <name val="Arial"/>
      <b val="1"/>
      <color rgb="00FFFFFF"/>
      <sz val="20"/>
    </font>
    <font>
      <name val="Arial"/>
      <color rgb="00C9C4B6"/>
      <sz val="10"/>
    </font>
    <font>
      <name val="Arial"/>
      <color rgb="00121417"/>
      <sz val="11"/>
    </font>
    <font>
      <name val="Arial"/>
      <b val="1"/>
      <color rgb="00E8590C"/>
      <sz val="14"/>
    </font>
    <font>
      <name val="Arial"/>
      <b val="1"/>
      <color rgb="00E8590C"/>
      <sz val="10"/>
      <u val="single"/>
    </font>
    <font>
      <name val="Arial"/>
      <color rgb="00E8590C"/>
      <sz val="10"/>
      <u val="single"/>
    </font>
    <font>
      <name val="Arial"/>
      <color rgb="0045484D"/>
      <sz val="8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4F1EA"/>
      </patternFill>
    </fill>
    <fill>
      <patternFill patternType="solid">
        <fgColor rgb="00FFF5CC"/>
      </patternFill>
    </fill>
    <fill>
      <patternFill patternType="solid">
        <fgColor rgb="00E9E3D6"/>
      </patternFill>
    </fill>
    <fill>
      <patternFill patternType="solid">
        <fgColor rgb="00E8590C"/>
      </patternFill>
    </fill>
    <fill>
      <patternFill patternType="solid">
        <fgColor rgb="00FFE2C6"/>
      </patternFill>
    </fill>
  </fills>
  <borders count="9">
    <border>
      <left/>
      <right/>
      <top/>
      <bottom/>
      <diagonal/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bottom style="medium">
        <color rgb="00E8590C"/>
      </bottom>
    </border>
    <border>
      <left/>
      <right/>
      <top/>
      <bottom style="medium">
        <color rgb="00E8590C"/>
      </bottom>
      <diagonal/>
    </border>
    <border>
      <left/>
      <right/>
      <top style="thin">
        <color rgb="00D8D2C6"/>
      </top>
      <bottom/>
      <diagonal/>
    </border>
    <border>
      <left/>
      <right style="thin">
        <color rgb="00D8D2C6"/>
      </right>
      <top style="thin">
        <color rgb="00D8D2C6"/>
      </top>
      <bottom/>
      <diagonal/>
    </border>
    <border>
      <left/>
      <right/>
      <top style="thin">
        <color rgb="00D8D2C6"/>
      </top>
      <bottom style="thin">
        <color rgb="00D8D2C6"/>
      </bottom>
      <diagonal/>
    </border>
    <border>
      <left/>
      <right style="thin">
        <color rgb="00D8D2C6"/>
      </right>
      <top style="thin">
        <color rgb="00D8D2C6"/>
      </top>
      <bottom style="thin">
        <color rgb="00D8D2C6"/>
      </bottom>
      <diagonal/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48">
    <xf numFmtId="0" fontId="0" fillId="0" borderId="0" pivotButton="0" quotePrefix="0" xfId="0"/>
    <xf numFmtId="0" fontId="10" fillId="2" borderId="0" applyAlignment="1" pivotButton="0" quotePrefix="0" xfId="0">
      <alignment vertical="bottom"/>
    </xf>
    <xf numFmtId="0" fontId="11" fillId="2" borderId="0" applyAlignment="1" pivotButton="0" quotePrefix="0" xfId="0">
      <alignment vertical="top"/>
    </xf>
    <xf numFmtId="0" fontId="0" fillId="6" borderId="0" applyAlignment="1" pivotButton="0" quotePrefix="0" xfId="0">
      <alignment vertical="center"/>
    </xf>
    <xf numFmtId="0" fontId="12" fillId="0" borderId="0" applyAlignment="1" pivotButton="0" quotePrefix="0" xfId="0">
      <alignment vertical="top" wrapText="1"/>
    </xf>
    <xf numFmtId="0" fontId="6" fillId="0" borderId="2" applyAlignment="1" pivotButton="0" quotePrefix="0" xfId="0">
      <alignment horizontal="left" vertical="bottom" indent="1"/>
    </xf>
    <xf numFmtId="0" fontId="0" fillId="0" borderId="3" pivotButton="0" quotePrefix="0" xfId="0"/>
    <xf numFmtId="0" fontId="13" fillId="0" borderId="0" applyAlignment="1" pivotButton="0" quotePrefix="0" xfId="0">
      <alignment horizontal="center" vertical="top"/>
    </xf>
    <xf numFmtId="0" fontId="7" fillId="0" borderId="0" applyAlignment="1" pivotButton="0" quotePrefix="0" xfId="0">
      <alignment horizontal="left" vertical="top" wrapText="1" indent="1"/>
    </xf>
    <xf numFmtId="0" fontId="2" fillId="0" borderId="0" applyAlignment="1" pivotButton="0" quotePrefix="0" xfId="0">
      <alignment vertical="top" wrapText="1"/>
    </xf>
    <xf numFmtId="0" fontId="0" fillId="6" borderId="8" applyAlignment="1" pivotButton="0" quotePrefix="0" xfId="0">
      <alignment vertical="center"/>
    </xf>
    <xf numFmtId="0" fontId="14" fillId="0" borderId="0" applyAlignment="1" pivotButton="0" quotePrefix="0" xfId="0">
      <alignment vertical="top"/>
    </xf>
    <xf numFmtId="0" fontId="0" fillId="2" borderId="8" applyAlignment="1" pivotButton="0" quotePrefix="0" xfId="0">
      <alignment vertical="center"/>
    </xf>
    <xf numFmtId="0" fontId="5" fillId="0" borderId="0" applyAlignment="1" pivotButton="0" quotePrefix="0" xfId="0">
      <alignment horizontal="left" vertical="top" wrapText="1" indent="1"/>
    </xf>
    <xf numFmtId="0" fontId="0" fillId="4" borderId="1" applyAlignment="1" pivotButton="0" quotePrefix="0" xfId="0">
      <alignment vertical="center"/>
    </xf>
    <xf numFmtId="0" fontId="0" fillId="3" borderId="1" applyAlignment="1" pivotButton="0" quotePrefix="0" xfId="0">
      <alignment vertical="center"/>
    </xf>
    <xf numFmtId="0" fontId="0" fillId="5" borderId="1" applyAlignment="1" pivotButton="0" quotePrefix="0" xfId="0">
      <alignment vertical="center"/>
    </xf>
    <xf numFmtId="0" fontId="0" fillId="7" borderId="1" applyAlignment="1" pivotButton="0" quotePrefix="0" xfId="0">
      <alignment vertical="center"/>
    </xf>
    <xf numFmtId="0" fontId="15" fillId="0" borderId="0" applyAlignment="1" pivotButton="0" quotePrefix="0" xfId="0">
      <alignment vertical="top" wrapText="1"/>
    </xf>
    <xf numFmtId="0" fontId="16" fillId="0" borderId="0" applyAlignment="1" pivotButton="0" quotePrefix="0" xfId="0">
      <alignment vertical="center"/>
    </xf>
    <xf numFmtId="0" fontId="3" fillId="2" borderId="0" applyAlignment="1" pivotButton="0" quotePrefix="0" xfId="0">
      <alignment horizontal="left" vertical="center" indent="1"/>
    </xf>
    <xf numFmtId="0" fontId="4" fillId="2" borderId="0" applyAlignment="1" pivotButton="0" quotePrefix="0" xfId="0">
      <alignment horizontal="right" vertical="center" indent="1"/>
    </xf>
    <xf numFmtId="0" fontId="9" fillId="0" borderId="0" applyAlignment="1" pivotButton="0" quotePrefix="0" xfId="0">
      <alignment horizontal="right" vertical="bottom" wrapText="1" indent="1"/>
    </xf>
    <xf numFmtId="3" fontId="8" fillId="5" borderId="1" applyAlignment="1" pivotButton="0" quotePrefix="0" xfId="0">
      <alignment horizontal="right" vertical="center" shrinkToFit="1" indent="1"/>
    </xf>
    <xf numFmtId="165" fontId="8" fillId="6" borderId="1" applyAlignment="1" pivotButton="0" quotePrefix="0" xfId="0">
      <alignment horizontal="right" vertical="center" shrinkToFit="1" indent="1"/>
    </xf>
    <xf numFmtId="165" fontId="8" fillId="5" borderId="1" applyAlignment="1" pivotButton="0" quotePrefix="0" xfId="0">
      <alignment horizontal="right" vertical="center" shrinkToFit="1" indent="1"/>
    </xf>
    <xf numFmtId="0" fontId="1" fillId="2" borderId="1" applyAlignment="1" pivotButton="0" quotePrefix="0" xfId="0">
      <alignment horizontal="left" vertical="center" wrapText="1" indent="1"/>
    </xf>
    <xf numFmtId="0" fontId="7" fillId="0" borderId="0" applyAlignment="1" pivotButton="0" quotePrefix="0" xfId="0">
      <alignment horizontal="left" vertical="center" wrapText="1" indent="1"/>
    </xf>
    <xf numFmtId="1" fontId="2" fillId="4" borderId="1" applyAlignment="1" applyProtection="1" pivotButton="0" quotePrefix="0" xfId="0">
      <alignment horizontal="right" vertical="center" indent="1"/>
      <protection locked="0" hidden="0"/>
    </xf>
    <xf numFmtId="1" fontId="2" fillId="3" borderId="1" applyAlignment="1" pivotButton="0" quotePrefix="0" xfId="0">
      <alignment horizontal="right" vertical="center" indent="1"/>
    </xf>
    <xf numFmtId="3" fontId="2" fillId="4" borderId="1" applyAlignment="1" applyProtection="1" pivotButton="0" quotePrefix="0" xfId="0">
      <alignment horizontal="right" vertical="center" indent="1"/>
      <protection locked="0" hidden="0"/>
    </xf>
    <xf numFmtId="3" fontId="2" fillId="3" borderId="1" applyAlignment="1" pivotButton="0" quotePrefix="0" xfId="0">
      <alignment horizontal="right" vertical="center" indent="1"/>
    </xf>
    <xf numFmtId="0" fontId="2" fillId="4" borderId="1" applyAlignment="1" applyProtection="1" pivotButton="0" quotePrefix="0" xfId="0">
      <alignment horizontal="left" vertical="center" indent="1"/>
      <protection locked="0" hidden="0"/>
    </xf>
    <xf numFmtId="0" fontId="0" fillId="0" borderId="6" applyProtection="1" pivotButton="0" quotePrefix="0" xfId="0">
      <protection locked="0" hidden="0"/>
    </xf>
    <xf numFmtId="0" fontId="0" fillId="0" borderId="7" applyProtection="1" pivotButton="0" quotePrefix="0" xfId="0">
      <protection locked="0" hidden="0"/>
    </xf>
    <xf numFmtId="0" fontId="1" fillId="2" borderId="1" applyAlignment="1" pivotButton="0" quotePrefix="0" xfId="0">
      <alignment horizontal="right" vertical="center" wrapText="1" indent="1"/>
    </xf>
    <xf numFmtId="165" fontId="2" fillId="4" borderId="1" applyAlignment="1" applyProtection="1" pivotButton="0" quotePrefix="0" xfId="0">
      <alignment horizontal="right" vertical="center" indent="1"/>
      <protection locked="0" hidden="0"/>
    </xf>
    <xf numFmtId="0" fontId="2" fillId="3" borderId="1" applyAlignment="1" pivotButton="0" quotePrefix="0" xfId="0">
      <alignment horizontal="left" vertical="center" indent="1"/>
    </xf>
    <xf numFmtId="166" fontId="2" fillId="3" borderId="1" applyAlignment="1" pivotButton="0" quotePrefix="0" xfId="0">
      <alignment horizontal="right" vertical="center" indent="1"/>
    </xf>
    <xf numFmtId="165" fontId="2" fillId="3" borderId="1" applyAlignment="1" pivotButton="0" quotePrefix="0" xfId="0">
      <alignment horizontal="right" vertical="center" indent="1"/>
    </xf>
    <xf numFmtId="164" fontId="2" fillId="4" borderId="1" applyAlignment="1" applyProtection="1" pivotButton="0" quotePrefix="0" xfId="0">
      <alignment horizontal="right" vertical="center" indent="1"/>
      <protection locked="0" hidden="0"/>
    </xf>
    <xf numFmtId="167" fontId="2" fillId="3" borderId="1" applyAlignment="1" pivotButton="0" quotePrefix="0" xfId="0">
      <alignment horizontal="right" vertical="center" indent="1"/>
    </xf>
    <xf numFmtId="164" fontId="2" fillId="3" borderId="1" applyAlignment="1" pivotButton="0" quotePrefix="0" xfId="0">
      <alignment horizontal="right" vertical="center" indent="1"/>
    </xf>
    <xf numFmtId="168" fontId="2" fillId="4" borderId="1" applyAlignment="1" applyProtection="1" pivotButton="0" quotePrefix="0" xfId="0">
      <alignment horizontal="right" vertical="center" indent="1"/>
      <protection locked="0" hidden="0"/>
    </xf>
    <xf numFmtId="0" fontId="2" fillId="0" borderId="0" applyAlignment="1" pivotButton="0" quotePrefix="0" xfId="0">
      <alignment horizontal="left" vertical="center" indent="1"/>
    </xf>
    <xf numFmtId="0" fontId="7" fillId="5" borderId="1" applyAlignment="1" pivotButton="0" quotePrefix="0" xfId="0">
      <alignment horizontal="left" vertical="center" indent="1"/>
    </xf>
    <xf numFmtId="0" fontId="7" fillId="5" borderId="1" applyAlignment="1" pivotButton="0" quotePrefix="0" xfId="0">
      <alignment horizontal="left" vertical="center" indent="1"/>
    </xf>
    <xf numFmtId="165" fontId="7" fillId="5" borderId="1" applyAlignment="1" pivotButton="0" quotePrefix="0" xfId="0">
      <alignment horizontal="right" vertical="center" indent="1"/>
    </xf>
  </cellXfs>
  <cellStyles count="1">
    <cellStyle name="Normal" xfId="0" builtinId="0" hidden="0"/>
  </cellStyles>
  <dxfs count="3">
    <dxf>
      <font>
        <b val="1"/>
        <color rgb="000F5A33"/>
      </font>
      <fill>
        <patternFill patternType="solid">
          <fgColor rgb="00D8EEDF"/>
          <bgColor rgb="00D8EEDF"/>
        </patternFill>
      </fill>
    </dxf>
    <dxf>
      <font>
        <b val="1"/>
        <color rgb="008A3B00"/>
      </font>
      <fill>
        <patternFill patternType="solid">
          <fgColor rgb="00FFE2C6"/>
          <bgColor rgb="00FFE2C6"/>
        </patternFill>
      </fill>
    </dxf>
    <dxf>
      <font>
        <b val="1"/>
        <color rgb="009B1C0C"/>
      </font>
      <fill>
        <patternFill patternType="solid">
          <fgColor rgb="00F9D3CB"/>
          <bgColor rgb="00F9D3C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comments/comment1.xml><?xml version="1.0" encoding="utf-8"?>
<comments xmlns="http://schemas.openxmlformats.org/spreadsheetml/2006/main">
  <authors>
    <author>Built by Estrada</author>
  </authors>
  <commentList>
    <comment ref="A1" authorId="0" shapeId="0">
      <text>
        <t>Expense lines 5-19 of IRS Schedule E (Form 1040) 2025, Part I. Source: https://www.irs.gov/pub/irs-pdf/f1040se.pdf and the 2025 instructions https://www.irs.gov/instructions/i1040se. Checked 2026-10-03.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irs.gov/pub/irs-pdf/f1040se.pdf" TargetMode="External" Id="rId1"/><Relationship Type="http://schemas.openxmlformats.org/officeDocument/2006/relationships/hyperlink" Target="mailto:hello@builtbyestrada.ai" TargetMode="External" Id="rId2"/><Relationship Type="http://schemas.openxmlformats.org/officeDocument/2006/relationships/hyperlink" Target="https://builtbyestrada.ai/es/productos/control-rentas/" TargetMode="External" Id="rId3"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76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2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Control de Rentas y Gastos</t>
        </is>
      </c>
      <c r="C1" s="1" t="n"/>
      <c r="D1" s="1" t="n"/>
      <c r="E1" s="1" t="n"/>
    </row>
    <row r="2" ht="22" customHeight="1">
      <c r="A2" s="2" t="n"/>
      <c r="B2" s="2" t="inlineStr">
        <is>
          <t>Empieza aquí  ·  Built by Estrada  ·  builtbyestrada.ai</t>
        </is>
      </c>
      <c r="C2" s="2" t="n"/>
      <c r="D2" s="2" t="n"/>
      <c r="E2" s="2" t="n"/>
    </row>
    <row r="3" ht="7" customHeight="1">
      <c r="A3" s="3" t="n"/>
      <c r="B3" s="3" t="n"/>
      <c r="C3" s="3" t="n"/>
      <c r="D3" s="3" t="n"/>
      <c r="E3" s="3" t="n"/>
    </row>
    <row r="4" ht="10" customHeight="1"/>
    <row r="5" ht="49.56" customHeight="1">
      <c r="B5" s="4" t="inlineStr">
        <is>
          <t>Escribe tus unidades y lo que paga cada inquilino. La hoja te dice quién va atrasado y cuánto debe, acomoda tus gastos en las líneas del Schedule E del IRS y suma tu año. Abre con renglones de EJEMPLO para que veas cómo funciona.</t>
        </is>
      </c>
    </row>
    <row r="6" ht="10" customHeight="1"/>
    <row r="7" ht="26" customHeight="1">
      <c r="B7" s="5" t="inlineStr">
        <is>
          <t>Tu primer resultado en 5 minutos</t>
        </is>
      </c>
      <c r="C7" s="6" t="n"/>
      <c r="D7" s="6" t="n"/>
    </row>
    <row r="8" ht="6" customHeight="1"/>
    <row r="9" ht="34.40000000000001" customHeight="1">
      <c r="B9" s="7" t="n">
        <v>1</v>
      </c>
      <c r="C9" s="8" t="inlineStr">
        <is>
          <t>Propiedad</t>
        </is>
      </c>
      <c r="D9" s="9" t="inlineStr">
        <is>
          <t>Escribe el nombre de la propiedad y luego cada unidad con su inquilino y su renta mensual. Una casa sola es una unidad.</t>
        </is>
      </c>
    </row>
    <row r="10" ht="34.40000000000001" customHeight="1">
      <c r="B10" s="7" t="n">
        <v>2</v>
      </c>
      <c r="C10" s="8" t="inlineStr">
        <is>
          <t>Registro de rentas</t>
        </is>
      </c>
      <c r="D10" s="9" t="inlineStr">
        <is>
          <t>Cada mes escribe lo que pagó cada unidad y la fecha. El saldo y el estado se llenan solos. Lo atrasado se pone rojo.</t>
        </is>
      </c>
    </row>
    <row r="11" ht="34.40000000000001" customHeight="1">
      <c r="B11" s="7" t="n">
        <v>3</v>
      </c>
      <c r="C11" s="8" t="inlineStr">
        <is>
          <t>Gastos</t>
        </is>
      </c>
      <c r="D11" s="9" t="inlineStr">
        <is>
          <t>Anota cada gasto: fecha, categoría y monto. Cada categoría es una línea del Schedule E del IRS.</t>
        </is>
      </c>
    </row>
    <row r="12" ht="34.40000000000001" customHeight="1">
      <c r="B12" s="7" t="n">
        <v>4</v>
      </c>
      <c r="C12" s="8" t="inlineStr">
        <is>
          <t>Resumen del año</t>
        </is>
      </c>
      <c r="D12" s="9" t="inlineStr">
        <is>
          <t>Rentas, gastos por línea del Schedule E y ganancia o pérdida. Imprímelo para tu contador.</t>
        </is>
      </c>
    </row>
    <row r="13" ht="10" customHeight="1"/>
    <row r="14" ht="26" customHeight="1">
      <c r="B14" s="5" t="inlineStr">
        <is>
          <t>Qué hace cada pestaña</t>
        </is>
      </c>
      <c r="C14" s="6" t="n"/>
      <c r="D14" s="6" t="n"/>
    </row>
    <row r="15" ht="6" customHeight="1"/>
    <row r="16" ht="30" customHeight="1">
      <c r="B16" s="10" t="n"/>
      <c r="C16" s="8" t="inlineStr">
        <is>
          <t>Empieza aquí</t>
        </is>
      </c>
      <c r="D16" s="9" t="inlineStr">
        <is>
          <t>Esta página.</t>
        </is>
      </c>
    </row>
    <row r="17" ht="30" customHeight="1">
      <c r="B17" s="10" t="n"/>
      <c r="C17" s="11" t="inlineStr">
        <is>
          <t>Propiedad</t>
        </is>
      </c>
      <c r="D17" s="9" t="inlineStr">
        <is>
          <t>Ajustes, una propiedad y hasta 4 unidades con inquilino y renta.</t>
        </is>
      </c>
    </row>
    <row r="18" ht="30" customHeight="1">
      <c r="B18" s="10" t="n"/>
      <c r="C18" s="11" t="inlineStr">
        <is>
          <t>Registro de rentas</t>
        </is>
      </c>
      <c r="D18" s="9" t="inlineStr">
        <is>
          <t>12 meses por unidad: renta, pago, fecha, saldo y quién va atrasado.</t>
        </is>
      </c>
    </row>
    <row r="19" ht="30" customHeight="1">
      <c r="B19" s="10" t="n"/>
      <c r="C19" s="11" t="inlineStr">
        <is>
          <t>Gastos</t>
        </is>
      </c>
      <c r="D19" s="9" t="inlineStr">
        <is>
          <t>Hasta 60 gastos, cada uno con su categoría del Schedule E.</t>
        </is>
      </c>
    </row>
    <row r="20" ht="34.40000000000001" customHeight="1">
      <c r="B20" s="12" t="n"/>
      <c r="C20" s="11" t="inlineStr">
        <is>
          <t>Resumen del año</t>
        </is>
      </c>
      <c r="D20" s="9" t="inlineStr">
        <is>
          <t>Rentas, gastos por línea del Schedule E, ganancia o pérdida y renta que te deben. Se llena solo.</t>
        </is>
      </c>
    </row>
    <row r="21" ht="19.2" customHeight="1">
      <c r="C21" s="13" t="inlineStr">
        <is>
          <t>Colores de las pestañas: en las de color naranja escribes tú, las oscuras se llenan solas o se imprimen.</t>
        </is>
      </c>
    </row>
    <row r="22" ht="10" customHeight="1"/>
    <row r="23" ht="26" customHeight="1">
      <c r="B23" s="5" t="inlineStr">
        <is>
          <t>Colores</t>
        </is>
      </c>
      <c r="C23" s="6" t="n"/>
      <c r="D23" s="6" t="n"/>
    </row>
    <row r="24" ht="6" customHeight="1"/>
    <row r="25" ht="21.2" customHeight="1">
      <c r="B25" s="14" t="n"/>
      <c r="C25" s="8" t="inlineStr">
        <is>
          <t>Amarillo</t>
        </is>
      </c>
      <c r="D25" s="9" t="inlineStr">
        <is>
          <t>Aquí escribes tú. Las demás celdas están bloqueadas.</t>
        </is>
      </c>
    </row>
    <row r="26" ht="21.2" customHeight="1">
      <c r="B26" s="15" t="n"/>
      <c r="C26" s="8" t="inlineStr">
        <is>
          <t>Gris</t>
        </is>
      </c>
      <c r="D26" s="9" t="inlineStr">
        <is>
          <t>La hoja la calcula. Está bloqueada para que no se borre una fórmula sin querer.</t>
        </is>
      </c>
    </row>
    <row r="27" ht="21.2" customHeight="1">
      <c r="B27" s="16" t="n"/>
      <c r="C27" s="8" t="inlineStr">
        <is>
          <t>Negritas, arena</t>
        </is>
      </c>
      <c r="D27" s="9" t="inlineStr">
        <is>
          <t>Totales y resultados.</t>
        </is>
      </c>
    </row>
    <row r="28" ht="34.40000000000001" customHeight="1">
      <c r="B28" s="17" t="n"/>
      <c r="C28" s="8" t="inlineStr">
        <is>
          <t>Naranja, rojo, verde</t>
        </is>
      </c>
      <c r="D28" s="9" t="inlineStr">
        <is>
          <t>Naranja: revísalo pronto (toca cobrar, renovar pronto, reparación pendiente, un renglón por revisar). Rojo: atrasado o vencido. Verde: pagado, vigente o listo.</t>
        </is>
      </c>
    </row>
    <row r="29" ht="10" customHeight="1"/>
    <row r="30" ht="26" customHeight="1">
      <c r="B30" s="5" t="inlineStr">
        <is>
          <t>Los renglones de EJEMPLO</t>
        </is>
      </c>
      <c r="C30" s="6" t="n"/>
      <c r="D30" s="6" t="n"/>
    </row>
    <row r="31" ht="6" customHeight="1"/>
    <row r="32" ht="32.40000000000001" customHeight="1">
      <c r="C32" s="9" t="inlineStr">
        <is>
          <t>Los renglones marcados EJEMPLO muestran cómo funciona la hoja: un dúplex, dos unidades, rentas hasta octubre de 2026 y seis gastos. No son personas ni lugares reales.</t>
        </is>
      </c>
    </row>
    <row r="33" ht="32.40000000000001" customHeight="1">
      <c r="C33" s="9" t="inlineStr">
        <is>
          <t>Para borrarlos, selecciona las celdas amarillas de esos renglones y presiona Suprimir. Borra primero Registro de rentas y Gastos, luego la pestaña Propiedad.</t>
        </is>
      </c>
    </row>
    <row r="34" ht="10" customHeight="1"/>
    <row r="35" ht="26" customHeight="1">
      <c r="B35" s="5" t="inlineStr">
        <is>
          <t>Respeta el orden de las unidades</t>
        </is>
      </c>
      <c r="C35" s="6" t="n"/>
      <c r="D35" s="6" t="n"/>
    </row>
    <row r="36" ht="6" customHeight="1"/>
    <row r="37" ht="32.40000000000001" customHeight="1">
      <c r="C37" s="9" t="inlineStr">
        <is>
          <t>El Registro de rentas guarda 12 renglones por unidad, en el orden de la lista de unidades. Agrega unidades nuevas al final. Ya que anotes rentas, no ordenes ni borres unidades o los pagos quedan en la unidad equivocada.</t>
        </is>
      </c>
    </row>
    <row r="38" ht="10" customHeight="1"/>
    <row r="39" ht="26" customHeight="1">
      <c r="B39" s="5" t="inlineStr">
        <is>
          <t>Qué quiere decir el estado de la renta</t>
        </is>
      </c>
      <c r="C39" s="6" t="n"/>
      <c r="D39" s="6" t="n"/>
    </row>
    <row r="40" ht="6" customHeight="1"/>
    <row r="41" ht="19.2" customHeight="1">
      <c r="C41" s="9" t="inlineStr">
        <is>
          <t>Pagado: pagó completo a tiempo, contando los días de gracia. Pagó tarde: pagó completo después.</t>
        </is>
      </c>
    </row>
    <row r="42" ht="19.2" customHeight="1">
      <c r="C42" s="9" t="inlineStr">
        <is>
          <t>Toca cobrar: ya pasó el día de pago pero no los días de gracia. Pago parcial: pagó menos que la renta.</t>
        </is>
      </c>
    </row>
    <row r="43" ht="19.2" customHeight="1">
      <c r="C43" s="9" t="inlineStr">
        <is>
          <t>Atrasado: se acabaron los días de gracia y no ha pagado completo. Aún no vence: un mes que todavía no llega.</t>
        </is>
      </c>
    </row>
    <row r="44" ht="10" customHeight="1"/>
    <row r="45" ht="26" customHeight="1">
      <c r="B45" s="5" t="inlineStr">
        <is>
          <t>Impuestos</t>
        </is>
      </c>
      <c r="C45" s="6" t="n"/>
      <c r="D45" s="6" t="n"/>
    </row>
    <row r="46" ht="6" customHeight="1"/>
    <row r="47" ht="19.2" customHeight="1">
      <c r="C47" s="9" t="inlineStr">
        <is>
          <t>Es un registro de tus números para tu contador, que confirma qué puedes deducir y cómo depreciar.</t>
        </is>
      </c>
    </row>
    <row r="48" ht="32.40000000000001" customHeight="1">
      <c r="C48" s="9" t="inlineStr">
        <is>
          <t>Las categorías siguen las líneas de gastos del Anexo E (Schedule E) del Formulario 1040 del IRS, Parte I, tal como vienen en el formulario 2025. La renta cuenta en el mes al que corresponde.</t>
        </is>
      </c>
    </row>
    <row r="49" ht="32.40000000000001" customHeight="1">
      <c r="C49" s="9" t="inlineStr">
        <is>
          <t>Las instrucciones del IRS dicen que las reparaciones se deducen y las mejoras no: las mejoras se deprecian en varios años. Elige Mejora y pregúntale a tu contador.</t>
        </is>
      </c>
    </row>
    <row r="50" ht="19.2" customHeight="1">
      <c r="C50" s="18" t="inlineStr">
        <is>
          <t>https://www.irs.gov/pub/irs-pdf/f1040se.pdf</t>
        </is>
      </c>
    </row>
    <row r="51" ht="10" customHeight="1"/>
    <row r="52" ht="26" customHeight="1">
      <c r="B52" s="5" t="inlineStr">
        <is>
          <t>Úsala en Google Sheets</t>
        </is>
      </c>
      <c r="C52" s="6" t="n"/>
      <c r="D52" s="6" t="n"/>
    </row>
    <row r="53" ht="6" customHeight="1"/>
    <row r="54" ht="32.40000000000001" customHeight="1">
      <c r="C54" s="9" t="inlineStr">
        <is>
          <t>Abre una hoja nueva de Google Sheets. Ve a Archivo &gt; Importar &gt; Subir (File &gt; Import &gt; Upload), elige este archivo, marca 'Reemplazar hoja de cálculo' y dale Importar datos.</t>
        </is>
      </c>
    </row>
    <row r="55" ht="19.2" customHeight="1">
      <c r="C55" s="9" t="inlineStr">
        <is>
          <t>O súbelo a Google Drive y ábrelo con Google Sheets. Excel y LibreOffice lo abren tal cual.</t>
        </is>
      </c>
    </row>
    <row r="56" ht="10" customHeight="1"/>
    <row r="57" ht="26" customHeight="1">
      <c r="B57" s="5" t="inlineStr">
        <is>
          <t>Imprimir o guardar en PDF</t>
        </is>
      </c>
      <c r="C57" s="6" t="n"/>
      <c r="D57" s="6" t="n"/>
    </row>
    <row r="58" ht="6" customHeight="1"/>
    <row r="59" ht="32.40000000000001" customHeight="1">
      <c r="C59" s="9" t="inlineStr">
        <is>
          <t>Excel: abre Resumen del año, luego Archivo &gt; Imprimir y elige una impresora PDF (Windows: Microsoft Print to PDF; Mac: PDF &gt; Guardar como PDF). Ya está ajustada al ancho de la página.</t>
        </is>
      </c>
    </row>
    <row r="60" ht="19.2" customHeight="1">
      <c r="C60" s="9" t="inlineStr">
        <is>
          <t>Google Sheets: abre Resumen del año, luego Archivo &gt; Descargar &gt; PDF. Elige Hoja actual y Ajustar al ancho.</t>
        </is>
      </c>
    </row>
    <row r="61" ht="19.2" customHeight="1">
      <c r="C61" s="9" t="inlineStr">
        <is>
          <t>LibreOffice: abre la pestaña, luego Archivo &gt; Exportar como PDF. Las demás pestañas se imprimen igual.</t>
        </is>
      </c>
    </row>
    <row r="62" ht="10" customHeight="1"/>
    <row r="63" ht="26" customHeight="1">
      <c r="B63" s="5" t="inlineStr">
        <is>
          <t>Celdas bloqueadas</t>
        </is>
      </c>
      <c r="C63" s="6" t="n"/>
      <c r="D63" s="6" t="n"/>
    </row>
    <row r="64" ht="6" customHeight="1"/>
    <row r="65" ht="45.6" customHeight="1">
      <c r="C65" s="9" t="inlineStr">
        <is>
          <t>Las celdas grises están bloqueadas y no hay contraseña. Para cambiar una fórmula o agregar filas, primero desbloquea la pestaña: en Excel, Revisar &gt; Desproteger hoja. En LibreOffice, Herramientas &gt; Proteger hoja. En Google Sheets, Datos &gt; Proteger hojas y rangos.</t>
        </is>
      </c>
    </row>
    <row r="66" ht="10" customHeight="1"/>
    <row r="67" ht="26" customHeight="1">
      <c r="B67" s="5" t="inlineStr">
        <is>
          <t>Ayuda</t>
        </is>
      </c>
      <c r="C67" s="6" t="n"/>
      <c r="D67" s="6" t="n"/>
    </row>
    <row r="68" ht="6" customHeight="1"/>
    <row r="69" ht="19.2" customHeight="1">
      <c r="C69" s="18" t="inlineStr">
        <is>
          <t>Dudas, o un número que se ve mal: hello@builtbyestrada.ai</t>
        </is>
      </c>
    </row>
    <row r="70" ht="10" customHeight="1"/>
    <row r="71" ht="26" customHeight="1">
      <c r="B71" s="5" t="inlineStr">
        <is>
          <t>Versión completa</t>
        </is>
      </c>
      <c r="C71" s="6" t="n"/>
      <c r="D71" s="6" t="n"/>
    </row>
    <row r="72" ht="6" customHeight="1"/>
    <row r="73" ht="45.6" customHeight="1">
      <c r="C73" s="9" t="inlineStr">
        <is>
          <t>La versión completa agrega hasta 10 propiedades y 30 unidades, inquilinos y contratos con aviso de renovación, recargos y días de atraso, columna de deducible con link al recibo, registro de millas, registro de reparaciones y cambios de inquilino, y un resumen del año por propiedad con rendimiento sobre tu efectivo.</t>
        </is>
      </c>
    </row>
    <row r="74" ht="19.2" customHeight="1">
      <c r="C74" s="18" t="inlineStr">
        <is>
          <t>https://builtbyestrada.ai/es/productos/control-rentas/</t>
        </is>
      </c>
    </row>
    <row r="75" ht="10" customHeight="1"/>
    <row r="76" ht="18" customHeight="1">
      <c r="C76" s="19" t="inlineStr">
        <is>
          <t>Versión 1.1, octubre 2026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33">
    <mergeCell ref="B14:D14"/>
    <mergeCell ref="B67:D67"/>
    <mergeCell ref="B23:D23"/>
    <mergeCell ref="C33:D33"/>
    <mergeCell ref="B57:D57"/>
    <mergeCell ref="C42:D42"/>
    <mergeCell ref="C74:D74"/>
    <mergeCell ref="C73:D73"/>
    <mergeCell ref="C47:D47"/>
    <mergeCell ref="C54:D54"/>
    <mergeCell ref="C65:D65"/>
    <mergeCell ref="C41:D41"/>
    <mergeCell ref="C55:D55"/>
    <mergeCell ref="C50:D50"/>
    <mergeCell ref="B30:D30"/>
    <mergeCell ref="C59:D59"/>
    <mergeCell ref="C43:D43"/>
    <mergeCell ref="B5:D5"/>
    <mergeCell ref="C21:D21"/>
    <mergeCell ref="B45:D45"/>
    <mergeCell ref="C60:D60"/>
    <mergeCell ref="B63:D63"/>
    <mergeCell ref="B35:D35"/>
    <mergeCell ref="C61:D61"/>
    <mergeCell ref="C48:D48"/>
    <mergeCell ref="B7:D7"/>
    <mergeCell ref="C32:D32"/>
    <mergeCell ref="B71:D71"/>
    <mergeCell ref="C37:D37"/>
    <mergeCell ref="B52:D52"/>
    <mergeCell ref="B39:D39"/>
    <mergeCell ref="C69:D69"/>
    <mergeCell ref="C49:D49"/>
  </mergeCells>
  <hyperlinks>
    <hyperlink ref="C17" location="'Propiedad'!A1" display="Propiedad"/>
    <hyperlink ref="C18" location="'Registro de rentas'!A1" display="Registro de rentas"/>
    <hyperlink ref="C19" location="'Gastos'!A1" display="Gastos"/>
    <hyperlink ref="C20" location="'Resumen del año'!A1" display="Resumen del año"/>
    <hyperlink xmlns:r="http://schemas.openxmlformats.org/officeDocument/2006/relationships" ref="C50" r:id="rId1"/>
    <hyperlink xmlns:r="http://schemas.openxmlformats.org/officeDocument/2006/relationships" ref="C69" r:id="rId2"/>
    <hyperlink xmlns:r="http://schemas.openxmlformats.org/officeDocument/2006/relationships" ref="C74" r:id="rId3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2" manualBreakCount="2">
    <brk id="28" min="0" max="16383" man="1"/>
    <brk id="65" min="0" max="16383" man="1"/>
  </rowBreaks>
</worksheet>
</file>

<file path=xl/worksheets/sheet2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D23"/>
  <sheetViews>
    <sheetView showGridLines="0" zoomScale="10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2" customWidth="1" min="1" max="1"/>
    <col width="24" customWidth="1" min="2" max="2"/>
    <col width="14" customWidth="1" min="3" max="3"/>
    <col width="44" customWidth="1" min="4" max="4"/>
  </cols>
  <sheetData>
    <row r="1" ht="30" customHeight="1">
      <c r="A1" s="20" t="inlineStr">
        <is>
          <t>Propiedad</t>
        </is>
      </c>
      <c r="B1" s="20" t="n"/>
      <c r="C1" s="20" t="n"/>
      <c r="D1" s="21" t="inlineStr">
        <is>
          <t>Control de Rentas y Gastos</t>
        </is>
      </c>
    </row>
    <row r="2" ht="19.2" customHeight="1">
      <c r="A2" s="13" t="inlineStr">
        <is>
          <t>Primero los ajustes, luego la propiedad y un renglón por unidad con su inquilino y su renta. Las demás pestañas leen de aquí.</t>
        </is>
      </c>
    </row>
    <row r="3" ht="28" customHeight="1">
      <c r="B3" s="22" t="inlineStr">
        <is>
          <t>Unidades</t>
        </is>
      </c>
      <c r="C3" s="22" t="inlineStr">
        <is>
          <t>Renta al mes</t>
        </is>
      </c>
      <c r="D3" s="22" t="inlineStr">
        <is>
          <t>Renta al año</t>
        </is>
      </c>
    </row>
    <row r="4" ht="26" customHeight="1">
      <c r="B4" s="23">
        <f>SUMPRODUCT((A18:A21&lt;&gt;"")*1)</f>
        <v/>
      </c>
      <c r="C4" s="24">
        <f>SUM(C18:C21)</f>
        <v/>
      </c>
      <c r="D4" s="25">
        <f>SUM(C18:C21)*12</f>
        <v/>
      </c>
    </row>
    <row r="5" ht="18" customHeight="1"/>
    <row r="6" ht="26" customHeight="1">
      <c r="A6" s="5" t="inlineStr">
        <is>
          <t>Ajustes</t>
        </is>
      </c>
      <c r="B6" s="6" t="n"/>
      <c r="C6" s="6" t="n"/>
      <c r="D6" s="6" t="n"/>
    </row>
    <row r="7" ht="30" customHeight="1">
      <c r="A7" s="26" t="inlineStr">
        <is>
          <t>Ajuste</t>
        </is>
      </c>
      <c r="B7" s="26" t="inlineStr">
        <is>
          <t>Escribes</t>
        </is>
      </c>
      <c r="C7" s="26" t="inlineStr">
        <is>
          <t>Se usa</t>
        </is>
      </c>
      <c r="D7" s="26" t="inlineStr">
        <is>
          <t>Cómo funciona</t>
        </is>
      </c>
    </row>
    <row r="8" ht="32.40000000000001" customHeight="1">
      <c r="A8" s="27" t="inlineStr">
        <is>
          <t>Año fiscal</t>
        </is>
      </c>
      <c r="B8" s="28" t="n"/>
      <c r="C8" s="29">
        <f>IF(B8="",YEAR(TODAY()),B8)</f>
        <v/>
      </c>
      <c r="D8" s="13" t="inlineStr">
        <is>
          <t>Vacío = este año. Usa una copia del archivo por año.</t>
        </is>
      </c>
    </row>
    <row r="9" ht="19.2" customHeight="1">
      <c r="A9" s="27" t="inlineStr">
        <is>
          <t>Día del mes en que vence la renta</t>
        </is>
      </c>
      <c r="B9" s="30" t="n"/>
      <c r="C9" s="31">
        <f>IF(B9="",1,B9)</f>
        <v/>
      </c>
      <c r="D9" s="13" t="inlineStr">
        <is>
          <t>Vacío = el día 1.</t>
        </is>
      </c>
    </row>
    <row r="10" ht="32.40000000000001" customHeight="1">
      <c r="A10" s="27" t="inlineStr">
        <is>
          <t>Días de gracia antes del atraso</t>
        </is>
      </c>
      <c r="B10" s="30" t="n"/>
      <c r="C10" s="31">
        <f>IF(B10="",0,B10)</f>
        <v/>
      </c>
      <c r="D10" s="13" t="inlineStr">
        <is>
          <t>Vacío = 0: si no pagan el día que vence, al día siguiente sale Atrasado. Usa lo que diga tu contrato.</t>
        </is>
      </c>
    </row>
    <row r="11" ht="18" customHeight="1"/>
    <row r="12" ht="26" customHeight="1">
      <c r="A12" s="5" t="inlineStr">
        <is>
          <t>Propiedad</t>
        </is>
      </c>
      <c r="B12" s="6" t="n"/>
      <c r="C12" s="6" t="n"/>
      <c r="D12" s="6" t="n"/>
    </row>
    <row r="13" ht="18" customHeight="1">
      <c r="A13" s="27" t="inlineStr">
        <is>
          <t>Nombre de la propiedad</t>
        </is>
      </c>
      <c r="B13" s="32" t="inlineStr">
        <is>
          <t>EJEMPLO Dúplex</t>
        </is>
      </c>
      <c r="C13" s="33" t="n"/>
      <c r="D13" s="34" t="n"/>
    </row>
    <row r="14" ht="18" customHeight="1">
      <c r="A14" s="27" t="inlineStr">
        <is>
          <t>Dirección</t>
        </is>
      </c>
      <c r="B14" s="32" t="inlineStr">
        <is>
          <t>100 Oak St</t>
        </is>
      </c>
      <c r="C14" s="33" t="n"/>
      <c r="D14" s="34" t="n"/>
    </row>
    <row r="15" ht="18" customHeight="1"/>
    <row r="16" ht="26" customHeight="1">
      <c r="A16" s="5" t="inlineStr">
        <is>
          <t>Unidades</t>
        </is>
      </c>
      <c r="B16" s="6" t="n"/>
      <c r="C16" s="6" t="n"/>
      <c r="D16" s="6" t="n"/>
    </row>
    <row r="17" ht="30" customHeight="1">
      <c r="A17" s="26" t="inlineStr">
        <is>
          <t>Unidad</t>
        </is>
      </c>
      <c r="B17" s="26" t="inlineStr">
        <is>
          <t>Inquilino</t>
        </is>
      </c>
      <c r="C17" s="35" t="inlineStr">
        <is>
          <t>Renta al mes</t>
        </is>
      </c>
      <c r="D17" s="26" t="inlineStr">
        <is>
          <t>Notas</t>
        </is>
      </c>
    </row>
    <row r="18" ht="18" customHeight="1">
      <c r="A18" s="32" t="inlineStr">
        <is>
          <t>A</t>
        </is>
      </c>
      <c r="B18" s="32" t="inlineStr">
        <is>
          <t>EJEMPLO Inquilino 1</t>
        </is>
      </c>
      <c r="C18" s="36" t="n">
        <v>1100</v>
      </c>
      <c r="D18" s="32" t="n"/>
    </row>
    <row r="19" ht="18" customHeight="1">
      <c r="A19" s="32" t="inlineStr">
        <is>
          <t>B</t>
        </is>
      </c>
      <c r="B19" s="32" t="inlineStr">
        <is>
          <t>EJEMPLO Inquilino 2</t>
        </is>
      </c>
      <c r="C19" s="36" t="n">
        <v>1250</v>
      </c>
      <c r="D19" s="32" t="n"/>
    </row>
    <row r="20" ht="18" customHeight="1">
      <c r="A20" s="32" t="n"/>
      <c r="B20" s="32" t="n"/>
      <c r="C20" s="36" t="n"/>
      <c r="D20" s="32" t="n"/>
    </row>
    <row r="21" ht="18" customHeight="1">
      <c r="A21" s="32" t="n"/>
      <c r="B21" s="32" t="n"/>
      <c r="C21" s="36" t="n"/>
      <c r="D21" s="32" t="n"/>
    </row>
    <row r="22" ht="18" customHeight="1"/>
    <row r="23" ht="19.2" customHeight="1">
      <c r="A23" s="13" t="inlineStr">
        <is>
          <t>Ponle nombre a cada unidad antes de anotar rentas. El Registro de rentas guarda 12 renglones por unidad en este orden.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7">
    <mergeCell ref="A23:D23"/>
    <mergeCell ref="B14:D14"/>
    <mergeCell ref="A6:D6"/>
    <mergeCell ref="A12:D12"/>
    <mergeCell ref="B13:D13"/>
    <mergeCell ref="A2:D2"/>
    <mergeCell ref="A16:D16"/>
  </mergeCells>
  <dataValidations count="7">
    <dataValidation sqref="B8" showDropDown="0" showInputMessage="1" showErrorMessage="1" allowBlank="1" errorTitle="Revisa esta celda" error="Ese valor no va aquí. Lee el mensaje de esta celda." promptTitle="Año fiscal" prompt="Vacío = este año. Usa una copia del archivo por año." type="whole" errorStyle="stop" operator="between">
      <formula1>2000</formula1>
      <formula2>2100</formula2>
    </dataValidation>
    <dataValidation sqref="B9" showDropDown="0" showInputMessage="1" showErrorMessage="1" allowBlank="1" errorTitle="Revisa esta celda" error="Ese valor no va aquí. Lee el mensaje de esta celda." promptTitle="Día de pago" prompt="Vacío = el día 1." type="whole" errorStyle="stop" operator="between">
      <formula1>1</formula1>
      <formula2>31</formula2>
    </dataValidation>
    <dataValidation sqref="B10" showDropDown="0" showInputMessage="1" showErrorMessage="1" allowBlank="1" errorTitle="Revisa esta celda" error="Ese valor no va aquí. Lee el mensaje de esta celda." promptTitle="Días de gracia" prompt="Vacío = 0: si no pagan el día que vence, al día siguiente sale Atrasado. Usa lo que diga tu contrato." type="whole" errorStyle="stop" operator="between">
      <formula1>0</formula1>
      <formula2>31</formula2>
    </dataValidation>
    <dataValidation sqref="B13" showDropDown="0" showInputMessage="1" showErrorMessage="0" allowBlank="1" errorTitle="Revisa esta celda" error="Ese valor no va aquí. Lee el mensaje de esta celda." promptTitle="Nombre de la propiedad" prompt="Un nombre corto que reconozcas." errorStyle="stop"/>
    <dataValidation sqref="B14" showDropDown="0" showInputMessage="1" showErrorMessage="0" allowBlank="1" errorTitle="Revisa esta celda" error="Ese valor no va aquí. Lee el mensaje de esta celda." promptTitle="Dirección" prompt="Calle y número." errorStyle="stop"/>
    <dataValidation sqref="A18:A21" showDropDown="0" showInputMessage="1" showErrorMessage="0" allowBlank="1" errorTitle="Revisa esta celda" error="Ese valor no va aquí. Lee el mensaje de esta celda." promptTitle="Unidad" prompt="A, B, 101, Principal... Un renglón por unidad. Una casa sola es un renglón." errorStyle="stop"/>
    <dataValidation sqref="C18:C21" showDropDown="0" showInputMessage="1" showErrorMessage="1" allowBlank="1" errorTitle="Revisa esta celda" error="Ese valor no va aquí. Lee el mensaje de esta celda." promptTitle="Renta al mes" prompt="La renta mensual del contrato." type="decimal" errorStyle="stop" operator="greaterThanOrEqual">
      <formula1>0</formula1>
    </dataValidation>
  </dataValidations>
  <printOptions horizontalCentered="1"/>
  <pageMargins left="0.4" right="0.4" top="0.5" bottom="0.5" header="0.5" footer="0.5"/>
  <pageSetup orientation="portrait" paperSize="1" fitToHeight="1" fitToWidth="1"/>
</worksheet>
</file>

<file path=xl/worksheets/sheet3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J54"/>
  <sheetViews>
    <sheetView showGridLines="0" zoomScale="100" workbookViewId="0">
      <pane xSplit="2" ySplit="6" topLeftCell="C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0" customWidth="1" min="2" max="2"/>
    <col width="11" customWidth="1" min="3" max="3"/>
    <col width="11" customWidth="1" min="4" max="4"/>
    <col width="13" customWidth="1" min="5" max="5"/>
    <col width="11" customWidth="1" min="6" max="6"/>
    <col width="17" customWidth="1" min="7" max="7"/>
    <col width="24" customWidth="1" min="8" max="8"/>
    <col hidden="1" width="4" customWidth="1" min="9" max="9"/>
    <col hidden="1" width="4" customWidth="1" min="10" max="10"/>
  </cols>
  <sheetData>
    <row r="1" ht="30" customHeight="1">
      <c r="A1" s="20" t="inlineStr">
        <is>
          <t>Registro de rentas</t>
        </is>
      </c>
      <c r="B1" s="20" t="n"/>
      <c r="C1" s="20" t="n"/>
      <c r="D1" s="20" t="n"/>
      <c r="E1" s="20" t="n"/>
      <c r="F1" s="20" t="n"/>
      <c r="G1" s="20" t="n"/>
      <c r="H1" s="21" t="inlineStr">
        <is>
          <t>Control de Rentas y Gastos</t>
        </is>
      </c>
    </row>
    <row r="2" ht="32.40000000000001" customHeight="1">
      <c r="A2" s="13" t="inlineStr">
        <is>
          <t>12 renglones por unidad. Escribe lo que pagaron y la fecha. La renta sale de la pestaña Propiedad. El saldo es lo que debe el inquilino, contando cada mes ya que pasa su día de pago.</t>
        </is>
      </c>
    </row>
    <row r="3" ht="29.76" customHeight="1">
      <c r="A3" s="22" t="inlineStr">
        <is>
          <t>Cobrado este año</t>
        </is>
      </c>
      <c r="B3" s="22" t="inlineStr">
        <is>
          <t>Te deben hoy</t>
        </is>
      </c>
      <c r="D3" s="22" t="inlineStr">
        <is>
          <t>Unidades que deben</t>
        </is>
      </c>
      <c r="F3" s="22" t="inlineStr">
        <is>
          <t>Pagos atrasados este año</t>
        </is>
      </c>
    </row>
    <row r="4" ht="26" customHeight="1">
      <c r="A4" s="25">
        <f>SUM(D7:D54)</f>
        <v/>
      </c>
      <c r="B4" s="24">
        <f>SUMIF(J7:J54,"&gt;0")</f>
        <v/>
      </c>
      <c r="D4" s="23">
        <f>COUNTIF(J7:J54,"&gt;0")</f>
        <v/>
      </c>
      <c r="F4" s="23">
        <f>COUNTIF(G7:G54,"Atrasado")+COUNTIF(G7:G54,"Parcial, atrasado")+COUNTIF(G7:G54,"Pagó tarde")</f>
        <v/>
      </c>
    </row>
    <row r="5" ht="18" customHeight="1"/>
    <row r="6" ht="30" customHeight="1">
      <c r="A6" s="26" t="inlineStr">
        <is>
          <t>Unidad</t>
        </is>
      </c>
      <c r="B6" s="35" t="inlineStr">
        <is>
          <t>Mes</t>
        </is>
      </c>
      <c r="C6" s="35" t="inlineStr">
        <is>
          <t>Renta</t>
        </is>
      </c>
      <c r="D6" s="35" t="inlineStr">
        <is>
          <t>Pagó</t>
        </is>
      </c>
      <c r="E6" s="35" t="inlineStr">
        <is>
          <t>Fecha de pago</t>
        </is>
      </c>
      <c r="F6" s="35" t="inlineStr">
        <is>
          <t>Saldo</t>
        </is>
      </c>
      <c r="G6" s="26" t="inlineStr">
        <is>
          <t>Estado</t>
        </is>
      </c>
      <c r="H6" s="26" t="inlineStr">
        <is>
          <t>Notas</t>
        </is>
      </c>
      <c r="I6" s="35" t="inlineStr">
        <is>
          <t>due</t>
        </is>
      </c>
      <c r="J6" s="35" t="inlineStr">
        <is>
          <t>owes</t>
        </is>
      </c>
    </row>
    <row r="7" ht="18" customHeight="1">
      <c r="A7" s="37">
        <f>IF('Propiedad'!$A$18="","",'Propiedad'!$A$18)</f>
        <v/>
      </c>
      <c r="B7" s="38">
        <f>IF(A7="","",DATE('Propiedad'!$C$8,1,1))</f>
        <v/>
      </c>
      <c r="C7" s="39">
        <f>IF(A7="","",N('Propiedad'!$C$18))</f>
        <v/>
      </c>
      <c r="D7" s="36" t="n">
        <v>1100</v>
      </c>
      <c r="E7" s="40" t="n">
        <v>46023</v>
      </c>
      <c r="F7" s="41">
        <f>IF(A7="","",IF(TODAY()&gt;=I7,N(C7),0)+0-N(D7))</f>
        <v/>
      </c>
      <c r="G7" s="37">
        <f>IF(A7="","",IF(N(C7)=0,"Sin renta",IF(N(D7)&gt;=C7,IF(AND(E7&lt;&gt;"",E7&gt;I7+'Propiedad'!$C$10),"Pagó tarde","Pagado"),IF(TODAY()&lt;I7,"Aún no vence",IF(TODAY()&lt;=I7+'Propiedad'!$C$10,IF(N(D7)&gt;0,"Pago parcial","Toca cobrar"),IF(N(D7)&gt;0,"Parcial, atrasado","Atrasado"))))))</f>
        <v/>
      </c>
      <c r="H7" s="32" t="inlineStr">
        <is>
          <t>EJEMPLO</t>
        </is>
      </c>
      <c r="I7" s="42">
        <f>IF(A7="","",DATE('Propiedad'!$C$8,1,MIN('Propiedad'!$C$9,DAY(EOMONTH(B7,0)))))</f>
        <v/>
      </c>
      <c r="J7" s="39">
        <f>IF(AND(A7&lt;&gt;"",'Listas'!$K$2=1),F7,"")</f>
        <v/>
      </c>
    </row>
    <row r="8" ht="18" customHeight="1">
      <c r="A8" s="37">
        <f>IF('Propiedad'!$A$18="","",'Propiedad'!$A$18)</f>
        <v/>
      </c>
      <c r="B8" s="38">
        <f>IF(A8="","",DATE('Propiedad'!$C$8,2,1))</f>
        <v/>
      </c>
      <c r="C8" s="39">
        <f>IF(A8="","",N('Propiedad'!$C$18))</f>
        <v/>
      </c>
      <c r="D8" s="36" t="n">
        <v>1100</v>
      </c>
      <c r="E8" s="40" t="n">
        <v>46054</v>
      </c>
      <c r="F8" s="41">
        <f>IF(A8="","",N(F7)+IF(TODAY()&gt;=I8,N(C8),0)+0-N(D8))</f>
        <v/>
      </c>
      <c r="G8" s="37">
        <f>IF(A8="","",IF(N(C8)=0,"Sin renta",IF(N(D8)&gt;=C8,IF(AND(E8&lt;&gt;"",E8&gt;I8+'Propiedad'!$C$10),"Pagó tarde","Pagado"),IF(TODAY()&lt;I8,"Aún no vence",IF(TODAY()&lt;=I8+'Propiedad'!$C$10,IF(N(D8)&gt;0,"Pago parcial","Toca cobrar"),IF(N(D8)&gt;0,"Parcial, atrasado","Atrasado"))))))</f>
        <v/>
      </c>
      <c r="H8" s="32" t="inlineStr">
        <is>
          <t>EJEMPLO</t>
        </is>
      </c>
      <c r="I8" s="42">
        <f>IF(A8="","",DATE('Propiedad'!$C$8,2,MIN('Propiedad'!$C$9,DAY(EOMONTH(B8,0)))))</f>
        <v/>
      </c>
      <c r="J8" s="39">
        <f>IF(AND(A8&lt;&gt;"",'Listas'!$K$2=2),F8,"")</f>
        <v/>
      </c>
    </row>
    <row r="9" ht="18" customHeight="1">
      <c r="A9" s="37">
        <f>IF('Propiedad'!$A$18="","",'Propiedad'!$A$18)</f>
        <v/>
      </c>
      <c r="B9" s="38">
        <f>IF(A9="","",DATE('Propiedad'!$C$8,3,1))</f>
        <v/>
      </c>
      <c r="C9" s="39">
        <f>IF(A9="","",N('Propiedad'!$C$18))</f>
        <v/>
      </c>
      <c r="D9" s="36" t="n">
        <v>1100</v>
      </c>
      <c r="E9" s="40" t="n">
        <v>46082</v>
      </c>
      <c r="F9" s="41">
        <f>IF(A9="","",N(F8)+IF(TODAY()&gt;=I9,N(C9),0)+0-N(D9))</f>
        <v/>
      </c>
      <c r="G9" s="37">
        <f>IF(A9="","",IF(N(C9)=0,"Sin renta",IF(N(D9)&gt;=C9,IF(AND(E9&lt;&gt;"",E9&gt;I9+'Propiedad'!$C$10),"Pagó tarde","Pagado"),IF(TODAY()&lt;I9,"Aún no vence",IF(TODAY()&lt;=I9+'Propiedad'!$C$10,IF(N(D9)&gt;0,"Pago parcial","Toca cobrar"),IF(N(D9)&gt;0,"Parcial, atrasado","Atrasado"))))))</f>
        <v/>
      </c>
      <c r="H9" s="32" t="inlineStr">
        <is>
          <t>EJEMPLO</t>
        </is>
      </c>
      <c r="I9" s="42">
        <f>IF(A9="","",DATE('Propiedad'!$C$8,3,MIN('Propiedad'!$C$9,DAY(EOMONTH(B9,0)))))</f>
        <v/>
      </c>
      <c r="J9" s="39">
        <f>IF(AND(A9&lt;&gt;"",'Listas'!$K$2=3),F9,"")</f>
        <v/>
      </c>
    </row>
    <row r="10" ht="18" customHeight="1">
      <c r="A10" s="37">
        <f>IF('Propiedad'!$A$18="","",'Propiedad'!$A$18)</f>
        <v/>
      </c>
      <c r="B10" s="38">
        <f>IF(A10="","",DATE('Propiedad'!$C$8,4,1))</f>
        <v/>
      </c>
      <c r="C10" s="39">
        <f>IF(A10="","",N('Propiedad'!$C$18))</f>
        <v/>
      </c>
      <c r="D10" s="36" t="n">
        <v>1100</v>
      </c>
      <c r="E10" s="40" t="n">
        <v>46113</v>
      </c>
      <c r="F10" s="41">
        <f>IF(A10="","",N(F9)+IF(TODAY()&gt;=I10,N(C10),0)+0-N(D10))</f>
        <v/>
      </c>
      <c r="G10" s="37">
        <f>IF(A10="","",IF(N(C10)=0,"Sin renta",IF(N(D10)&gt;=C10,IF(AND(E10&lt;&gt;"",E10&gt;I10+'Propiedad'!$C$10),"Pagó tarde","Pagado"),IF(TODAY()&lt;I10,"Aún no vence",IF(TODAY()&lt;=I10+'Propiedad'!$C$10,IF(N(D10)&gt;0,"Pago parcial","Toca cobrar"),IF(N(D10)&gt;0,"Parcial, atrasado","Atrasado"))))))</f>
        <v/>
      </c>
      <c r="H10" s="32" t="inlineStr">
        <is>
          <t>EJEMPLO</t>
        </is>
      </c>
      <c r="I10" s="42">
        <f>IF(A10="","",DATE('Propiedad'!$C$8,4,MIN('Propiedad'!$C$9,DAY(EOMONTH(B10,0)))))</f>
        <v/>
      </c>
      <c r="J10" s="39">
        <f>IF(AND(A10&lt;&gt;"",'Listas'!$K$2=4),F10,"")</f>
        <v/>
      </c>
    </row>
    <row r="11" ht="18" customHeight="1">
      <c r="A11" s="37">
        <f>IF('Propiedad'!$A$18="","",'Propiedad'!$A$18)</f>
        <v/>
      </c>
      <c r="B11" s="38">
        <f>IF(A11="","",DATE('Propiedad'!$C$8,5,1))</f>
        <v/>
      </c>
      <c r="C11" s="39">
        <f>IF(A11="","",N('Propiedad'!$C$18))</f>
        <v/>
      </c>
      <c r="D11" s="36" t="n">
        <v>1100</v>
      </c>
      <c r="E11" s="40" t="n">
        <v>46143</v>
      </c>
      <c r="F11" s="41">
        <f>IF(A11="","",N(F10)+IF(TODAY()&gt;=I11,N(C11),0)+0-N(D11))</f>
        <v/>
      </c>
      <c r="G11" s="37">
        <f>IF(A11="","",IF(N(C11)=0,"Sin renta",IF(N(D11)&gt;=C11,IF(AND(E11&lt;&gt;"",E11&gt;I11+'Propiedad'!$C$10),"Pagó tarde","Pagado"),IF(TODAY()&lt;I11,"Aún no vence",IF(TODAY()&lt;=I11+'Propiedad'!$C$10,IF(N(D11)&gt;0,"Pago parcial","Toca cobrar"),IF(N(D11)&gt;0,"Parcial, atrasado","Atrasado"))))))</f>
        <v/>
      </c>
      <c r="H11" s="32" t="inlineStr">
        <is>
          <t>EJEMPLO</t>
        </is>
      </c>
      <c r="I11" s="42">
        <f>IF(A11="","",DATE('Propiedad'!$C$8,5,MIN('Propiedad'!$C$9,DAY(EOMONTH(B11,0)))))</f>
        <v/>
      </c>
      <c r="J11" s="39">
        <f>IF(AND(A11&lt;&gt;"",'Listas'!$K$2=5),F11,"")</f>
        <v/>
      </c>
    </row>
    <row r="12" ht="18" customHeight="1">
      <c r="A12" s="37">
        <f>IF('Propiedad'!$A$18="","",'Propiedad'!$A$18)</f>
        <v/>
      </c>
      <c r="B12" s="38">
        <f>IF(A12="","",DATE('Propiedad'!$C$8,6,1))</f>
        <v/>
      </c>
      <c r="C12" s="39">
        <f>IF(A12="","",N('Propiedad'!$C$18))</f>
        <v/>
      </c>
      <c r="D12" s="36" t="n">
        <v>1100</v>
      </c>
      <c r="E12" s="40" t="n">
        <v>46174</v>
      </c>
      <c r="F12" s="41">
        <f>IF(A12="","",N(F11)+IF(TODAY()&gt;=I12,N(C12),0)+0-N(D12))</f>
        <v/>
      </c>
      <c r="G12" s="37">
        <f>IF(A12="","",IF(N(C12)=0,"Sin renta",IF(N(D12)&gt;=C12,IF(AND(E12&lt;&gt;"",E12&gt;I12+'Propiedad'!$C$10),"Pagó tarde","Pagado"),IF(TODAY()&lt;I12,"Aún no vence",IF(TODAY()&lt;=I12+'Propiedad'!$C$10,IF(N(D12)&gt;0,"Pago parcial","Toca cobrar"),IF(N(D12)&gt;0,"Parcial, atrasado","Atrasado"))))))</f>
        <v/>
      </c>
      <c r="H12" s="32" t="inlineStr">
        <is>
          <t>EJEMPLO</t>
        </is>
      </c>
      <c r="I12" s="42">
        <f>IF(A12="","",DATE('Propiedad'!$C$8,6,MIN('Propiedad'!$C$9,DAY(EOMONTH(B12,0)))))</f>
        <v/>
      </c>
      <c r="J12" s="39">
        <f>IF(AND(A12&lt;&gt;"",'Listas'!$K$2=6),F12,"")</f>
        <v/>
      </c>
    </row>
    <row r="13" ht="18" customHeight="1">
      <c r="A13" s="37">
        <f>IF('Propiedad'!$A$18="","",'Propiedad'!$A$18)</f>
        <v/>
      </c>
      <c r="B13" s="38">
        <f>IF(A13="","",DATE('Propiedad'!$C$8,7,1))</f>
        <v/>
      </c>
      <c r="C13" s="39">
        <f>IF(A13="","",N('Propiedad'!$C$18))</f>
        <v/>
      </c>
      <c r="D13" s="36" t="n">
        <v>1100</v>
      </c>
      <c r="E13" s="40" t="n">
        <v>46204</v>
      </c>
      <c r="F13" s="41">
        <f>IF(A13="","",N(F12)+IF(TODAY()&gt;=I13,N(C13),0)+0-N(D13))</f>
        <v/>
      </c>
      <c r="G13" s="37">
        <f>IF(A13="","",IF(N(C13)=0,"Sin renta",IF(N(D13)&gt;=C13,IF(AND(E13&lt;&gt;"",E13&gt;I13+'Propiedad'!$C$10),"Pagó tarde","Pagado"),IF(TODAY()&lt;I13,"Aún no vence",IF(TODAY()&lt;=I13+'Propiedad'!$C$10,IF(N(D13)&gt;0,"Pago parcial","Toca cobrar"),IF(N(D13)&gt;0,"Parcial, atrasado","Atrasado"))))))</f>
        <v/>
      </c>
      <c r="H13" s="32" t="inlineStr">
        <is>
          <t>EJEMPLO</t>
        </is>
      </c>
      <c r="I13" s="42">
        <f>IF(A13="","",DATE('Propiedad'!$C$8,7,MIN('Propiedad'!$C$9,DAY(EOMONTH(B13,0)))))</f>
        <v/>
      </c>
      <c r="J13" s="39">
        <f>IF(AND(A13&lt;&gt;"",'Listas'!$K$2=7),F13,"")</f>
        <v/>
      </c>
    </row>
    <row r="14" ht="18" customHeight="1">
      <c r="A14" s="37">
        <f>IF('Propiedad'!$A$18="","",'Propiedad'!$A$18)</f>
        <v/>
      </c>
      <c r="B14" s="38">
        <f>IF(A14="","",DATE('Propiedad'!$C$8,8,1))</f>
        <v/>
      </c>
      <c r="C14" s="39">
        <f>IF(A14="","",N('Propiedad'!$C$18))</f>
        <v/>
      </c>
      <c r="D14" s="36" t="n">
        <v>1100</v>
      </c>
      <c r="E14" s="40" t="n">
        <v>46235</v>
      </c>
      <c r="F14" s="41">
        <f>IF(A14="","",N(F13)+IF(TODAY()&gt;=I14,N(C14),0)+0-N(D14))</f>
        <v/>
      </c>
      <c r="G14" s="37">
        <f>IF(A14="","",IF(N(C14)=0,"Sin renta",IF(N(D14)&gt;=C14,IF(AND(E14&lt;&gt;"",E14&gt;I14+'Propiedad'!$C$10),"Pagó tarde","Pagado"),IF(TODAY()&lt;I14,"Aún no vence",IF(TODAY()&lt;=I14+'Propiedad'!$C$10,IF(N(D14)&gt;0,"Pago parcial","Toca cobrar"),IF(N(D14)&gt;0,"Parcial, atrasado","Atrasado"))))))</f>
        <v/>
      </c>
      <c r="H14" s="32" t="inlineStr">
        <is>
          <t>EJEMPLO</t>
        </is>
      </c>
      <c r="I14" s="42">
        <f>IF(A14="","",DATE('Propiedad'!$C$8,8,MIN('Propiedad'!$C$9,DAY(EOMONTH(B14,0)))))</f>
        <v/>
      </c>
      <c r="J14" s="39">
        <f>IF(AND(A14&lt;&gt;"",'Listas'!$K$2=8),F14,"")</f>
        <v/>
      </c>
    </row>
    <row r="15" ht="18" customHeight="1">
      <c r="A15" s="37">
        <f>IF('Propiedad'!$A$18="","",'Propiedad'!$A$18)</f>
        <v/>
      </c>
      <c r="B15" s="38">
        <f>IF(A15="","",DATE('Propiedad'!$C$8,9,1))</f>
        <v/>
      </c>
      <c r="C15" s="39">
        <f>IF(A15="","",N('Propiedad'!$C$18))</f>
        <v/>
      </c>
      <c r="D15" s="36" t="n">
        <v>1100</v>
      </c>
      <c r="E15" s="40" t="n">
        <v>46266</v>
      </c>
      <c r="F15" s="41">
        <f>IF(A15="","",N(F14)+IF(TODAY()&gt;=I15,N(C15),0)+0-N(D15))</f>
        <v/>
      </c>
      <c r="G15" s="37">
        <f>IF(A15="","",IF(N(C15)=0,"Sin renta",IF(N(D15)&gt;=C15,IF(AND(E15&lt;&gt;"",E15&gt;I15+'Propiedad'!$C$10),"Pagó tarde","Pagado"),IF(TODAY()&lt;I15,"Aún no vence",IF(TODAY()&lt;=I15+'Propiedad'!$C$10,IF(N(D15)&gt;0,"Pago parcial","Toca cobrar"),IF(N(D15)&gt;0,"Parcial, atrasado","Atrasado"))))))</f>
        <v/>
      </c>
      <c r="H15" s="32" t="inlineStr">
        <is>
          <t>EJEMPLO</t>
        </is>
      </c>
      <c r="I15" s="42">
        <f>IF(A15="","",DATE('Propiedad'!$C$8,9,MIN('Propiedad'!$C$9,DAY(EOMONTH(B15,0)))))</f>
        <v/>
      </c>
      <c r="J15" s="39">
        <f>IF(AND(A15&lt;&gt;"",'Listas'!$K$2=9),F15,"")</f>
        <v/>
      </c>
    </row>
    <row r="16" ht="18" customHeight="1">
      <c r="A16" s="37">
        <f>IF('Propiedad'!$A$18="","",'Propiedad'!$A$18)</f>
        <v/>
      </c>
      <c r="B16" s="38">
        <f>IF(A16="","",DATE('Propiedad'!$C$8,10,1))</f>
        <v/>
      </c>
      <c r="C16" s="39">
        <f>IF(A16="","",N('Propiedad'!$C$18))</f>
        <v/>
      </c>
      <c r="D16" s="36" t="n">
        <v>1100</v>
      </c>
      <c r="E16" s="40" t="n">
        <v>46296</v>
      </c>
      <c r="F16" s="41">
        <f>IF(A16="","",N(F15)+IF(TODAY()&gt;=I16,N(C16),0)+0-N(D16))</f>
        <v/>
      </c>
      <c r="G16" s="37">
        <f>IF(A16="","",IF(N(C16)=0,"Sin renta",IF(N(D16)&gt;=C16,IF(AND(E16&lt;&gt;"",E16&gt;I16+'Propiedad'!$C$10),"Pagó tarde","Pagado"),IF(TODAY()&lt;I16,"Aún no vence",IF(TODAY()&lt;=I16+'Propiedad'!$C$10,IF(N(D16)&gt;0,"Pago parcial","Toca cobrar"),IF(N(D16)&gt;0,"Parcial, atrasado","Atrasado"))))))</f>
        <v/>
      </c>
      <c r="H16" s="32" t="inlineStr">
        <is>
          <t>EJEMPLO</t>
        </is>
      </c>
      <c r="I16" s="42">
        <f>IF(A16="","",DATE('Propiedad'!$C$8,10,MIN('Propiedad'!$C$9,DAY(EOMONTH(B16,0)))))</f>
        <v/>
      </c>
      <c r="J16" s="39">
        <f>IF(AND(A16&lt;&gt;"",'Listas'!$K$2=10),F16,"")</f>
        <v/>
      </c>
    </row>
    <row r="17" ht="18" customHeight="1">
      <c r="A17" s="37">
        <f>IF('Propiedad'!$A$18="","",'Propiedad'!$A$18)</f>
        <v/>
      </c>
      <c r="B17" s="38">
        <f>IF(A17="","",DATE('Propiedad'!$C$8,11,1))</f>
        <v/>
      </c>
      <c r="C17" s="39">
        <f>IF(A17="","",N('Propiedad'!$C$18))</f>
        <v/>
      </c>
      <c r="D17" s="36" t="n"/>
      <c r="E17" s="40" t="n"/>
      <c r="F17" s="41">
        <f>IF(A17="","",N(F16)+IF(TODAY()&gt;=I17,N(C17),0)+0-N(D17))</f>
        <v/>
      </c>
      <c r="G17" s="37">
        <f>IF(A17="","",IF(N(C17)=0,"Sin renta",IF(N(D17)&gt;=C17,IF(AND(E17&lt;&gt;"",E17&gt;I17+'Propiedad'!$C$10),"Pagó tarde","Pagado"),IF(TODAY()&lt;I17,"Aún no vence",IF(TODAY()&lt;=I17+'Propiedad'!$C$10,IF(N(D17)&gt;0,"Pago parcial","Toca cobrar"),IF(N(D17)&gt;0,"Parcial, atrasado","Atrasado"))))))</f>
        <v/>
      </c>
      <c r="H17" s="32" t="n"/>
      <c r="I17" s="42">
        <f>IF(A17="","",DATE('Propiedad'!$C$8,11,MIN('Propiedad'!$C$9,DAY(EOMONTH(B17,0)))))</f>
        <v/>
      </c>
      <c r="J17" s="39">
        <f>IF(AND(A17&lt;&gt;"",'Listas'!$K$2=11),F17,"")</f>
        <v/>
      </c>
    </row>
    <row r="18" ht="18" customHeight="1">
      <c r="A18" s="37">
        <f>IF('Propiedad'!$A$18="","",'Propiedad'!$A$18)</f>
        <v/>
      </c>
      <c r="B18" s="38">
        <f>IF(A18="","",DATE('Propiedad'!$C$8,12,1))</f>
        <v/>
      </c>
      <c r="C18" s="39">
        <f>IF(A18="","",N('Propiedad'!$C$18))</f>
        <v/>
      </c>
      <c r="D18" s="36" t="n"/>
      <c r="E18" s="40" t="n"/>
      <c r="F18" s="41">
        <f>IF(A18="","",N(F17)+IF(TODAY()&gt;=I18,N(C18),0)+0-N(D18))</f>
        <v/>
      </c>
      <c r="G18" s="37">
        <f>IF(A18="","",IF(N(C18)=0,"Sin renta",IF(N(D18)&gt;=C18,IF(AND(E18&lt;&gt;"",E18&gt;I18+'Propiedad'!$C$10),"Pagó tarde","Pagado"),IF(TODAY()&lt;I18,"Aún no vence",IF(TODAY()&lt;=I18+'Propiedad'!$C$10,IF(N(D18)&gt;0,"Pago parcial","Toca cobrar"),IF(N(D18)&gt;0,"Parcial, atrasado","Atrasado"))))))</f>
        <v/>
      </c>
      <c r="H18" s="32" t="n"/>
      <c r="I18" s="42">
        <f>IF(A18="","",DATE('Propiedad'!$C$8,12,MIN('Propiedad'!$C$9,DAY(EOMONTH(B18,0)))))</f>
        <v/>
      </c>
      <c r="J18" s="39">
        <f>IF(AND(A18&lt;&gt;"",'Listas'!$K$2=12),F18,"")</f>
        <v/>
      </c>
    </row>
    <row r="19" ht="18" customHeight="1">
      <c r="A19" s="37">
        <f>IF('Propiedad'!$A$19="","",'Propiedad'!$A$19)</f>
        <v/>
      </c>
      <c r="B19" s="38">
        <f>IF(A19="","",DATE('Propiedad'!$C$8,1,1))</f>
        <v/>
      </c>
      <c r="C19" s="39">
        <f>IF(A19="","",N('Propiedad'!$C$19))</f>
        <v/>
      </c>
      <c r="D19" s="36" t="n">
        <v>1250</v>
      </c>
      <c r="E19" s="40" t="n">
        <v>46023</v>
      </c>
      <c r="F19" s="41">
        <f>IF(A19="","",IF(TODAY()&gt;=I19,N(C19),0)+0-N(D19))</f>
        <v/>
      </c>
      <c r="G19" s="37">
        <f>IF(A19="","",IF(N(C19)=0,"Sin renta",IF(N(D19)&gt;=C19,IF(AND(E19&lt;&gt;"",E19&gt;I19+'Propiedad'!$C$10),"Pagó tarde","Pagado"),IF(TODAY()&lt;I19,"Aún no vence",IF(TODAY()&lt;=I19+'Propiedad'!$C$10,IF(N(D19)&gt;0,"Pago parcial","Toca cobrar"),IF(N(D19)&gt;0,"Parcial, atrasado","Atrasado"))))))</f>
        <v/>
      </c>
      <c r="H19" s="32" t="inlineStr">
        <is>
          <t>EJEMPLO</t>
        </is>
      </c>
      <c r="I19" s="42">
        <f>IF(A19="","",DATE('Propiedad'!$C$8,1,MIN('Propiedad'!$C$9,DAY(EOMONTH(B19,0)))))</f>
        <v/>
      </c>
      <c r="J19" s="39">
        <f>IF(AND(A19&lt;&gt;"",'Listas'!$K$2=1),F19,"")</f>
        <v/>
      </c>
    </row>
    <row r="20" ht="18" customHeight="1">
      <c r="A20" s="37">
        <f>IF('Propiedad'!$A$19="","",'Propiedad'!$A$19)</f>
        <v/>
      </c>
      <c r="B20" s="38">
        <f>IF(A20="","",DATE('Propiedad'!$C$8,2,1))</f>
        <v/>
      </c>
      <c r="C20" s="39">
        <f>IF(A20="","",N('Propiedad'!$C$19))</f>
        <v/>
      </c>
      <c r="D20" s="36" t="n">
        <v>1250</v>
      </c>
      <c r="E20" s="40" t="n">
        <v>46054</v>
      </c>
      <c r="F20" s="41">
        <f>IF(A20="","",N(F19)+IF(TODAY()&gt;=I20,N(C20),0)+0-N(D20))</f>
        <v/>
      </c>
      <c r="G20" s="37">
        <f>IF(A20="","",IF(N(C20)=0,"Sin renta",IF(N(D20)&gt;=C20,IF(AND(E20&lt;&gt;"",E20&gt;I20+'Propiedad'!$C$10),"Pagó tarde","Pagado"),IF(TODAY()&lt;I20,"Aún no vence",IF(TODAY()&lt;=I20+'Propiedad'!$C$10,IF(N(D20)&gt;0,"Pago parcial","Toca cobrar"),IF(N(D20)&gt;0,"Parcial, atrasado","Atrasado"))))))</f>
        <v/>
      </c>
      <c r="H20" s="32" t="inlineStr">
        <is>
          <t>EJEMPLO</t>
        </is>
      </c>
      <c r="I20" s="42">
        <f>IF(A20="","",DATE('Propiedad'!$C$8,2,MIN('Propiedad'!$C$9,DAY(EOMONTH(B20,0)))))</f>
        <v/>
      </c>
      <c r="J20" s="39">
        <f>IF(AND(A20&lt;&gt;"",'Listas'!$K$2=2),F20,"")</f>
        <v/>
      </c>
    </row>
    <row r="21" ht="18" customHeight="1">
      <c r="A21" s="37">
        <f>IF('Propiedad'!$A$19="","",'Propiedad'!$A$19)</f>
        <v/>
      </c>
      <c r="B21" s="38">
        <f>IF(A21="","",DATE('Propiedad'!$C$8,3,1))</f>
        <v/>
      </c>
      <c r="C21" s="39">
        <f>IF(A21="","",N('Propiedad'!$C$19))</f>
        <v/>
      </c>
      <c r="D21" s="36" t="n">
        <v>1250</v>
      </c>
      <c r="E21" s="40" t="n">
        <v>46090</v>
      </c>
      <c r="F21" s="41">
        <f>IF(A21="","",N(F20)+IF(TODAY()&gt;=I21,N(C21),0)+0-N(D21))</f>
        <v/>
      </c>
      <c r="G21" s="37">
        <f>IF(A21="","",IF(N(C21)=0,"Sin renta",IF(N(D21)&gt;=C21,IF(AND(E21&lt;&gt;"",E21&gt;I21+'Propiedad'!$C$10),"Pagó tarde","Pagado"),IF(TODAY()&lt;I21,"Aún no vence",IF(TODAY()&lt;=I21+'Propiedad'!$C$10,IF(N(D21)&gt;0,"Pago parcial","Toca cobrar"),IF(N(D21)&gt;0,"Parcial, atrasado","Atrasado"))))))</f>
        <v/>
      </c>
      <c r="H21" s="32" t="inlineStr">
        <is>
          <t>EJEMPLO</t>
        </is>
      </c>
      <c r="I21" s="42">
        <f>IF(A21="","",DATE('Propiedad'!$C$8,3,MIN('Propiedad'!$C$9,DAY(EOMONTH(B21,0)))))</f>
        <v/>
      </c>
      <c r="J21" s="39">
        <f>IF(AND(A21&lt;&gt;"",'Listas'!$K$2=3),F21,"")</f>
        <v/>
      </c>
    </row>
    <row r="22" ht="18" customHeight="1">
      <c r="A22" s="37">
        <f>IF('Propiedad'!$A$19="","",'Propiedad'!$A$19)</f>
        <v/>
      </c>
      <c r="B22" s="38">
        <f>IF(A22="","",DATE('Propiedad'!$C$8,4,1))</f>
        <v/>
      </c>
      <c r="C22" s="39">
        <f>IF(A22="","",N('Propiedad'!$C$19))</f>
        <v/>
      </c>
      <c r="D22" s="36" t="n">
        <v>1250</v>
      </c>
      <c r="E22" s="40" t="n">
        <v>46113</v>
      </c>
      <c r="F22" s="41">
        <f>IF(A22="","",N(F21)+IF(TODAY()&gt;=I22,N(C22),0)+0-N(D22))</f>
        <v/>
      </c>
      <c r="G22" s="37">
        <f>IF(A22="","",IF(N(C22)=0,"Sin renta",IF(N(D22)&gt;=C22,IF(AND(E22&lt;&gt;"",E22&gt;I22+'Propiedad'!$C$10),"Pagó tarde","Pagado"),IF(TODAY()&lt;I22,"Aún no vence",IF(TODAY()&lt;=I22+'Propiedad'!$C$10,IF(N(D22)&gt;0,"Pago parcial","Toca cobrar"),IF(N(D22)&gt;0,"Parcial, atrasado","Atrasado"))))))</f>
        <v/>
      </c>
      <c r="H22" s="32" t="inlineStr">
        <is>
          <t>EJEMPLO</t>
        </is>
      </c>
      <c r="I22" s="42">
        <f>IF(A22="","",DATE('Propiedad'!$C$8,4,MIN('Propiedad'!$C$9,DAY(EOMONTH(B22,0)))))</f>
        <v/>
      </c>
      <c r="J22" s="39">
        <f>IF(AND(A22&lt;&gt;"",'Listas'!$K$2=4),F22,"")</f>
        <v/>
      </c>
    </row>
    <row r="23" ht="18" customHeight="1">
      <c r="A23" s="37">
        <f>IF('Propiedad'!$A$19="","",'Propiedad'!$A$19)</f>
        <v/>
      </c>
      <c r="B23" s="38">
        <f>IF(A23="","",DATE('Propiedad'!$C$8,5,1))</f>
        <v/>
      </c>
      <c r="C23" s="39">
        <f>IF(A23="","",N('Propiedad'!$C$19))</f>
        <v/>
      </c>
      <c r="D23" s="36" t="n">
        <v>1250</v>
      </c>
      <c r="E23" s="40" t="n">
        <v>46143</v>
      </c>
      <c r="F23" s="41">
        <f>IF(A23="","",N(F22)+IF(TODAY()&gt;=I23,N(C23),0)+0-N(D23))</f>
        <v/>
      </c>
      <c r="G23" s="37">
        <f>IF(A23="","",IF(N(C23)=0,"Sin renta",IF(N(D23)&gt;=C23,IF(AND(E23&lt;&gt;"",E23&gt;I23+'Propiedad'!$C$10),"Pagó tarde","Pagado"),IF(TODAY()&lt;I23,"Aún no vence",IF(TODAY()&lt;=I23+'Propiedad'!$C$10,IF(N(D23)&gt;0,"Pago parcial","Toca cobrar"),IF(N(D23)&gt;0,"Parcial, atrasado","Atrasado"))))))</f>
        <v/>
      </c>
      <c r="H23" s="32" t="inlineStr">
        <is>
          <t>EJEMPLO</t>
        </is>
      </c>
      <c r="I23" s="42">
        <f>IF(A23="","",DATE('Propiedad'!$C$8,5,MIN('Propiedad'!$C$9,DAY(EOMONTH(B23,0)))))</f>
        <v/>
      </c>
      <c r="J23" s="39">
        <f>IF(AND(A23&lt;&gt;"",'Listas'!$K$2=5),F23,"")</f>
        <v/>
      </c>
    </row>
    <row r="24" ht="18" customHeight="1">
      <c r="A24" s="37">
        <f>IF('Propiedad'!$A$19="","",'Propiedad'!$A$19)</f>
        <v/>
      </c>
      <c r="B24" s="38">
        <f>IF(A24="","",DATE('Propiedad'!$C$8,6,1))</f>
        <v/>
      </c>
      <c r="C24" s="39">
        <f>IF(A24="","",N('Propiedad'!$C$19))</f>
        <v/>
      </c>
      <c r="D24" s="36" t="n">
        <v>1250</v>
      </c>
      <c r="E24" s="40" t="n">
        <v>46174</v>
      </c>
      <c r="F24" s="41">
        <f>IF(A24="","",N(F23)+IF(TODAY()&gt;=I24,N(C24),0)+0-N(D24))</f>
        <v/>
      </c>
      <c r="G24" s="37">
        <f>IF(A24="","",IF(N(C24)=0,"Sin renta",IF(N(D24)&gt;=C24,IF(AND(E24&lt;&gt;"",E24&gt;I24+'Propiedad'!$C$10),"Pagó tarde","Pagado"),IF(TODAY()&lt;I24,"Aún no vence",IF(TODAY()&lt;=I24+'Propiedad'!$C$10,IF(N(D24)&gt;0,"Pago parcial","Toca cobrar"),IF(N(D24)&gt;0,"Parcial, atrasado","Atrasado"))))))</f>
        <v/>
      </c>
      <c r="H24" s="32" t="inlineStr">
        <is>
          <t>EJEMPLO</t>
        </is>
      </c>
      <c r="I24" s="42">
        <f>IF(A24="","",DATE('Propiedad'!$C$8,6,MIN('Propiedad'!$C$9,DAY(EOMONTH(B24,0)))))</f>
        <v/>
      </c>
      <c r="J24" s="39">
        <f>IF(AND(A24&lt;&gt;"",'Listas'!$K$2=6),F24,"")</f>
        <v/>
      </c>
    </row>
    <row r="25" ht="18" customHeight="1">
      <c r="A25" s="37">
        <f>IF('Propiedad'!$A$19="","",'Propiedad'!$A$19)</f>
        <v/>
      </c>
      <c r="B25" s="38">
        <f>IF(A25="","",DATE('Propiedad'!$C$8,7,1))</f>
        <v/>
      </c>
      <c r="C25" s="39">
        <f>IF(A25="","",N('Propiedad'!$C$19))</f>
        <v/>
      </c>
      <c r="D25" s="36" t="n">
        <v>1250</v>
      </c>
      <c r="E25" s="40" t="n">
        <v>46204</v>
      </c>
      <c r="F25" s="41">
        <f>IF(A25="","",N(F24)+IF(TODAY()&gt;=I25,N(C25),0)+0-N(D25))</f>
        <v/>
      </c>
      <c r="G25" s="37">
        <f>IF(A25="","",IF(N(C25)=0,"Sin renta",IF(N(D25)&gt;=C25,IF(AND(E25&lt;&gt;"",E25&gt;I25+'Propiedad'!$C$10),"Pagó tarde","Pagado"),IF(TODAY()&lt;I25,"Aún no vence",IF(TODAY()&lt;=I25+'Propiedad'!$C$10,IF(N(D25)&gt;0,"Pago parcial","Toca cobrar"),IF(N(D25)&gt;0,"Parcial, atrasado","Atrasado"))))))</f>
        <v/>
      </c>
      <c r="H25" s="32" t="inlineStr">
        <is>
          <t>EJEMPLO</t>
        </is>
      </c>
      <c r="I25" s="42">
        <f>IF(A25="","",DATE('Propiedad'!$C$8,7,MIN('Propiedad'!$C$9,DAY(EOMONTH(B25,0)))))</f>
        <v/>
      </c>
      <c r="J25" s="39">
        <f>IF(AND(A25&lt;&gt;"",'Listas'!$K$2=7),F25,"")</f>
        <v/>
      </c>
    </row>
    <row r="26" ht="18" customHeight="1">
      <c r="A26" s="37">
        <f>IF('Propiedad'!$A$19="","",'Propiedad'!$A$19)</f>
        <v/>
      </c>
      <c r="B26" s="38">
        <f>IF(A26="","",DATE('Propiedad'!$C$8,8,1))</f>
        <v/>
      </c>
      <c r="C26" s="39">
        <f>IF(A26="","",N('Propiedad'!$C$19))</f>
        <v/>
      </c>
      <c r="D26" s="36" t="n">
        <v>1250</v>
      </c>
      <c r="E26" s="40" t="n">
        <v>46235</v>
      </c>
      <c r="F26" s="41">
        <f>IF(A26="","",N(F25)+IF(TODAY()&gt;=I26,N(C26),0)+0-N(D26))</f>
        <v/>
      </c>
      <c r="G26" s="37">
        <f>IF(A26="","",IF(N(C26)=0,"Sin renta",IF(N(D26)&gt;=C26,IF(AND(E26&lt;&gt;"",E26&gt;I26+'Propiedad'!$C$10),"Pagó tarde","Pagado"),IF(TODAY()&lt;I26,"Aún no vence",IF(TODAY()&lt;=I26+'Propiedad'!$C$10,IF(N(D26)&gt;0,"Pago parcial","Toca cobrar"),IF(N(D26)&gt;0,"Parcial, atrasado","Atrasado"))))))</f>
        <v/>
      </c>
      <c r="H26" s="32" t="inlineStr">
        <is>
          <t>EJEMPLO</t>
        </is>
      </c>
      <c r="I26" s="42">
        <f>IF(A26="","",DATE('Propiedad'!$C$8,8,MIN('Propiedad'!$C$9,DAY(EOMONTH(B26,0)))))</f>
        <v/>
      </c>
      <c r="J26" s="39">
        <f>IF(AND(A26&lt;&gt;"",'Listas'!$K$2=8),F26,"")</f>
        <v/>
      </c>
    </row>
    <row r="27" ht="18" customHeight="1">
      <c r="A27" s="37">
        <f>IF('Propiedad'!$A$19="","",'Propiedad'!$A$19)</f>
        <v/>
      </c>
      <c r="B27" s="38">
        <f>IF(A27="","",DATE('Propiedad'!$C$8,9,1))</f>
        <v/>
      </c>
      <c r="C27" s="39">
        <f>IF(A27="","",N('Propiedad'!$C$19))</f>
        <v/>
      </c>
      <c r="D27" s="36" t="n">
        <v>1250</v>
      </c>
      <c r="E27" s="40" t="n">
        <v>46266</v>
      </c>
      <c r="F27" s="41">
        <f>IF(A27="","",N(F26)+IF(TODAY()&gt;=I27,N(C27),0)+0-N(D27))</f>
        <v/>
      </c>
      <c r="G27" s="37">
        <f>IF(A27="","",IF(N(C27)=0,"Sin renta",IF(N(D27)&gt;=C27,IF(AND(E27&lt;&gt;"",E27&gt;I27+'Propiedad'!$C$10),"Pagó tarde","Pagado"),IF(TODAY()&lt;I27,"Aún no vence",IF(TODAY()&lt;=I27+'Propiedad'!$C$10,IF(N(D27)&gt;0,"Pago parcial","Toca cobrar"),IF(N(D27)&gt;0,"Parcial, atrasado","Atrasado"))))))</f>
        <v/>
      </c>
      <c r="H27" s="32" t="inlineStr">
        <is>
          <t>EJEMPLO</t>
        </is>
      </c>
      <c r="I27" s="42">
        <f>IF(A27="","",DATE('Propiedad'!$C$8,9,MIN('Propiedad'!$C$9,DAY(EOMONTH(B27,0)))))</f>
        <v/>
      </c>
      <c r="J27" s="39">
        <f>IF(AND(A27&lt;&gt;"",'Listas'!$K$2=9),F27,"")</f>
        <v/>
      </c>
    </row>
    <row r="28" ht="18" customHeight="1">
      <c r="A28" s="37">
        <f>IF('Propiedad'!$A$19="","",'Propiedad'!$A$19)</f>
        <v/>
      </c>
      <c r="B28" s="38">
        <f>IF(A28="","",DATE('Propiedad'!$C$8,10,1))</f>
        <v/>
      </c>
      <c r="C28" s="39">
        <f>IF(A28="","",N('Propiedad'!$C$19))</f>
        <v/>
      </c>
      <c r="D28" s="36" t="n"/>
      <c r="E28" s="40" t="n"/>
      <c r="F28" s="41">
        <f>IF(A28="","",N(F27)+IF(TODAY()&gt;=I28,N(C28),0)+0-N(D28))</f>
        <v/>
      </c>
      <c r="G28" s="37">
        <f>IF(A28="","",IF(N(C28)=0,"Sin renta",IF(N(D28)&gt;=C28,IF(AND(E28&lt;&gt;"",E28&gt;I28+'Propiedad'!$C$10),"Pagó tarde","Pagado"),IF(TODAY()&lt;I28,"Aún no vence",IF(TODAY()&lt;=I28+'Propiedad'!$C$10,IF(N(D28)&gt;0,"Pago parcial","Toca cobrar"),IF(N(D28)&gt;0,"Parcial, atrasado","Atrasado"))))))</f>
        <v/>
      </c>
      <c r="H28" s="32" t="n"/>
      <c r="I28" s="42">
        <f>IF(A28="","",DATE('Propiedad'!$C$8,10,MIN('Propiedad'!$C$9,DAY(EOMONTH(B28,0)))))</f>
        <v/>
      </c>
      <c r="J28" s="39">
        <f>IF(AND(A28&lt;&gt;"",'Listas'!$K$2=10),F28,"")</f>
        <v/>
      </c>
    </row>
    <row r="29" ht="18" customHeight="1">
      <c r="A29" s="37">
        <f>IF('Propiedad'!$A$19="","",'Propiedad'!$A$19)</f>
        <v/>
      </c>
      <c r="B29" s="38">
        <f>IF(A29="","",DATE('Propiedad'!$C$8,11,1))</f>
        <v/>
      </c>
      <c r="C29" s="39">
        <f>IF(A29="","",N('Propiedad'!$C$19))</f>
        <v/>
      </c>
      <c r="D29" s="36" t="n"/>
      <c r="E29" s="40" t="n"/>
      <c r="F29" s="41">
        <f>IF(A29="","",N(F28)+IF(TODAY()&gt;=I29,N(C29),0)+0-N(D29))</f>
        <v/>
      </c>
      <c r="G29" s="37">
        <f>IF(A29="","",IF(N(C29)=0,"Sin renta",IF(N(D29)&gt;=C29,IF(AND(E29&lt;&gt;"",E29&gt;I29+'Propiedad'!$C$10),"Pagó tarde","Pagado"),IF(TODAY()&lt;I29,"Aún no vence",IF(TODAY()&lt;=I29+'Propiedad'!$C$10,IF(N(D29)&gt;0,"Pago parcial","Toca cobrar"),IF(N(D29)&gt;0,"Parcial, atrasado","Atrasado"))))))</f>
        <v/>
      </c>
      <c r="H29" s="32" t="n"/>
      <c r="I29" s="42">
        <f>IF(A29="","",DATE('Propiedad'!$C$8,11,MIN('Propiedad'!$C$9,DAY(EOMONTH(B29,0)))))</f>
        <v/>
      </c>
      <c r="J29" s="39">
        <f>IF(AND(A29&lt;&gt;"",'Listas'!$K$2=11),F29,"")</f>
        <v/>
      </c>
    </row>
    <row r="30" ht="18" customHeight="1">
      <c r="A30" s="37">
        <f>IF('Propiedad'!$A$19="","",'Propiedad'!$A$19)</f>
        <v/>
      </c>
      <c r="B30" s="38">
        <f>IF(A30="","",DATE('Propiedad'!$C$8,12,1))</f>
        <v/>
      </c>
      <c r="C30" s="39">
        <f>IF(A30="","",N('Propiedad'!$C$19))</f>
        <v/>
      </c>
      <c r="D30" s="36" t="n"/>
      <c r="E30" s="40" t="n"/>
      <c r="F30" s="41">
        <f>IF(A30="","",N(F29)+IF(TODAY()&gt;=I30,N(C30),0)+0-N(D30))</f>
        <v/>
      </c>
      <c r="G30" s="37">
        <f>IF(A30="","",IF(N(C30)=0,"Sin renta",IF(N(D30)&gt;=C30,IF(AND(E30&lt;&gt;"",E30&gt;I30+'Propiedad'!$C$10),"Pagó tarde","Pagado"),IF(TODAY()&lt;I30,"Aún no vence",IF(TODAY()&lt;=I30+'Propiedad'!$C$10,IF(N(D30)&gt;0,"Pago parcial","Toca cobrar"),IF(N(D30)&gt;0,"Parcial, atrasado","Atrasado"))))))</f>
        <v/>
      </c>
      <c r="H30" s="32" t="n"/>
      <c r="I30" s="42">
        <f>IF(A30="","",DATE('Propiedad'!$C$8,12,MIN('Propiedad'!$C$9,DAY(EOMONTH(B30,0)))))</f>
        <v/>
      </c>
      <c r="J30" s="39">
        <f>IF(AND(A30&lt;&gt;"",'Listas'!$K$2=12),F30,"")</f>
        <v/>
      </c>
    </row>
    <row r="31" ht="18" customHeight="1">
      <c r="A31" s="37">
        <f>IF('Propiedad'!$A$20="","",'Propiedad'!$A$20)</f>
        <v/>
      </c>
      <c r="B31" s="38">
        <f>IF(A31="","",DATE('Propiedad'!$C$8,1,1))</f>
        <v/>
      </c>
      <c r="C31" s="39">
        <f>IF(A31="","",N('Propiedad'!$C$20))</f>
        <v/>
      </c>
      <c r="D31" s="36" t="n"/>
      <c r="E31" s="40" t="n"/>
      <c r="F31" s="41">
        <f>IF(A31="","",IF(TODAY()&gt;=I31,N(C31),0)+0-N(D31))</f>
        <v/>
      </c>
      <c r="G31" s="37">
        <f>IF(A31="","",IF(N(C31)=0,"Sin renta",IF(N(D31)&gt;=C31,IF(AND(E31&lt;&gt;"",E31&gt;I31+'Propiedad'!$C$10),"Pagó tarde","Pagado"),IF(TODAY()&lt;I31,"Aún no vence",IF(TODAY()&lt;=I31+'Propiedad'!$C$10,IF(N(D31)&gt;0,"Pago parcial","Toca cobrar"),IF(N(D31)&gt;0,"Parcial, atrasado","Atrasado"))))))</f>
        <v/>
      </c>
      <c r="H31" s="32" t="n"/>
      <c r="I31" s="42">
        <f>IF(A31="","",DATE('Propiedad'!$C$8,1,MIN('Propiedad'!$C$9,DAY(EOMONTH(B31,0)))))</f>
        <v/>
      </c>
      <c r="J31" s="39">
        <f>IF(AND(A31&lt;&gt;"",'Listas'!$K$2=1),F31,"")</f>
        <v/>
      </c>
    </row>
    <row r="32" ht="18" customHeight="1">
      <c r="A32" s="37">
        <f>IF('Propiedad'!$A$20="","",'Propiedad'!$A$20)</f>
        <v/>
      </c>
      <c r="B32" s="38">
        <f>IF(A32="","",DATE('Propiedad'!$C$8,2,1))</f>
        <v/>
      </c>
      <c r="C32" s="39">
        <f>IF(A32="","",N('Propiedad'!$C$20))</f>
        <v/>
      </c>
      <c r="D32" s="36" t="n"/>
      <c r="E32" s="40" t="n"/>
      <c r="F32" s="41">
        <f>IF(A32="","",N(F31)+IF(TODAY()&gt;=I32,N(C32),0)+0-N(D32))</f>
        <v/>
      </c>
      <c r="G32" s="37">
        <f>IF(A32="","",IF(N(C32)=0,"Sin renta",IF(N(D32)&gt;=C32,IF(AND(E32&lt;&gt;"",E32&gt;I32+'Propiedad'!$C$10),"Pagó tarde","Pagado"),IF(TODAY()&lt;I32,"Aún no vence",IF(TODAY()&lt;=I32+'Propiedad'!$C$10,IF(N(D32)&gt;0,"Pago parcial","Toca cobrar"),IF(N(D32)&gt;0,"Parcial, atrasado","Atrasado"))))))</f>
        <v/>
      </c>
      <c r="H32" s="32" t="n"/>
      <c r="I32" s="42">
        <f>IF(A32="","",DATE('Propiedad'!$C$8,2,MIN('Propiedad'!$C$9,DAY(EOMONTH(B32,0)))))</f>
        <v/>
      </c>
      <c r="J32" s="39">
        <f>IF(AND(A32&lt;&gt;"",'Listas'!$K$2=2),F32,"")</f>
        <v/>
      </c>
    </row>
    <row r="33" ht="18" customHeight="1">
      <c r="A33" s="37">
        <f>IF('Propiedad'!$A$20="","",'Propiedad'!$A$20)</f>
        <v/>
      </c>
      <c r="B33" s="38">
        <f>IF(A33="","",DATE('Propiedad'!$C$8,3,1))</f>
        <v/>
      </c>
      <c r="C33" s="39">
        <f>IF(A33="","",N('Propiedad'!$C$20))</f>
        <v/>
      </c>
      <c r="D33" s="36" t="n"/>
      <c r="E33" s="40" t="n"/>
      <c r="F33" s="41">
        <f>IF(A33="","",N(F32)+IF(TODAY()&gt;=I33,N(C33),0)+0-N(D33))</f>
        <v/>
      </c>
      <c r="G33" s="37">
        <f>IF(A33="","",IF(N(C33)=0,"Sin renta",IF(N(D33)&gt;=C33,IF(AND(E33&lt;&gt;"",E33&gt;I33+'Propiedad'!$C$10),"Pagó tarde","Pagado"),IF(TODAY()&lt;I33,"Aún no vence",IF(TODAY()&lt;=I33+'Propiedad'!$C$10,IF(N(D33)&gt;0,"Pago parcial","Toca cobrar"),IF(N(D33)&gt;0,"Parcial, atrasado","Atrasado"))))))</f>
        <v/>
      </c>
      <c r="H33" s="32" t="n"/>
      <c r="I33" s="42">
        <f>IF(A33="","",DATE('Propiedad'!$C$8,3,MIN('Propiedad'!$C$9,DAY(EOMONTH(B33,0)))))</f>
        <v/>
      </c>
      <c r="J33" s="39">
        <f>IF(AND(A33&lt;&gt;"",'Listas'!$K$2=3),F33,"")</f>
        <v/>
      </c>
    </row>
    <row r="34" ht="18" customHeight="1">
      <c r="A34" s="37">
        <f>IF('Propiedad'!$A$20="","",'Propiedad'!$A$20)</f>
        <v/>
      </c>
      <c r="B34" s="38">
        <f>IF(A34="","",DATE('Propiedad'!$C$8,4,1))</f>
        <v/>
      </c>
      <c r="C34" s="39">
        <f>IF(A34="","",N('Propiedad'!$C$20))</f>
        <v/>
      </c>
      <c r="D34" s="36" t="n"/>
      <c r="E34" s="40" t="n"/>
      <c r="F34" s="41">
        <f>IF(A34="","",N(F33)+IF(TODAY()&gt;=I34,N(C34),0)+0-N(D34))</f>
        <v/>
      </c>
      <c r="G34" s="37">
        <f>IF(A34="","",IF(N(C34)=0,"Sin renta",IF(N(D34)&gt;=C34,IF(AND(E34&lt;&gt;"",E34&gt;I34+'Propiedad'!$C$10),"Pagó tarde","Pagado"),IF(TODAY()&lt;I34,"Aún no vence",IF(TODAY()&lt;=I34+'Propiedad'!$C$10,IF(N(D34)&gt;0,"Pago parcial","Toca cobrar"),IF(N(D34)&gt;0,"Parcial, atrasado","Atrasado"))))))</f>
        <v/>
      </c>
      <c r="H34" s="32" t="n"/>
      <c r="I34" s="42">
        <f>IF(A34="","",DATE('Propiedad'!$C$8,4,MIN('Propiedad'!$C$9,DAY(EOMONTH(B34,0)))))</f>
        <v/>
      </c>
      <c r="J34" s="39">
        <f>IF(AND(A34&lt;&gt;"",'Listas'!$K$2=4),F34,"")</f>
        <v/>
      </c>
    </row>
    <row r="35" ht="18" customHeight="1">
      <c r="A35" s="37">
        <f>IF('Propiedad'!$A$20="","",'Propiedad'!$A$20)</f>
        <v/>
      </c>
      <c r="B35" s="38">
        <f>IF(A35="","",DATE('Propiedad'!$C$8,5,1))</f>
        <v/>
      </c>
      <c r="C35" s="39">
        <f>IF(A35="","",N('Propiedad'!$C$20))</f>
        <v/>
      </c>
      <c r="D35" s="36" t="n"/>
      <c r="E35" s="40" t="n"/>
      <c r="F35" s="41">
        <f>IF(A35="","",N(F34)+IF(TODAY()&gt;=I35,N(C35),0)+0-N(D35))</f>
        <v/>
      </c>
      <c r="G35" s="37">
        <f>IF(A35="","",IF(N(C35)=0,"Sin renta",IF(N(D35)&gt;=C35,IF(AND(E35&lt;&gt;"",E35&gt;I35+'Propiedad'!$C$10),"Pagó tarde","Pagado"),IF(TODAY()&lt;I35,"Aún no vence",IF(TODAY()&lt;=I35+'Propiedad'!$C$10,IF(N(D35)&gt;0,"Pago parcial","Toca cobrar"),IF(N(D35)&gt;0,"Parcial, atrasado","Atrasado"))))))</f>
        <v/>
      </c>
      <c r="H35" s="32" t="n"/>
      <c r="I35" s="42">
        <f>IF(A35="","",DATE('Propiedad'!$C$8,5,MIN('Propiedad'!$C$9,DAY(EOMONTH(B35,0)))))</f>
        <v/>
      </c>
      <c r="J35" s="39">
        <f>IF(AND(A35&lt;&gt;"",'Listas'!$K$2=5),F35,"")</f>
        <v/>
      </c>
    </row>
    <row r="36" ht="18" customHeight="1">
      <c r="A36" s="37">
        <f>IF('Propiedad'!$A$20="","",'Propiedad'!$A$20)</f>
        <v/>
      </c>
      <c r="B36" s="38">
        <f>IF(A36="","",DATE('Propiedad'!$C$8,6,1))</f>
        <v/>
      </c>
      <c r="C36" s="39">
        <f>IF(A36="","",N('Propiedad'!$C$20))</f>
        <v/>
      </c>
      <c r="D36" s="36" t="n"/>
      <c r="E36" s="40" t="n"/>
      <c r="F36" s="41">
        <f>IF(A36="","",N(F35)+IF(TODAY()&gt;=I36,N(C36),0)+0-N(D36))</f>
        <v/>
      </c>
      <c r="G36" s="37">
        <f>IF(A36="","",IF(N(C36)=0,"Sin renta",IF(N(D36)&gt;=C36,IF(AND(E36&lt;&gt;"",E36&gt;I36+'Propiedad'!$C$10),"Pagó tarde","Pagado"),IF(TODAY()&lt;I36,"Aún no vence",IF(TODAY()&lt;=I36+'Propiedad'!$C$10,IF(N(D36)&gt;0,"Pago parcial","Toca cobrar"),IF(N(D36)&gt;0,"Parcial, atrasado","Atrasado"))))))</f>
        <v/>
      </c>
      <c r="H36" s="32" t="n"/>
      <c r="I36" s="42">
        <f>IF(A36="","",DATE('Propiedad'!$C$8,6,MIN('Propiedad'!$C$9,DAY(EOMONTH(B36,0)))))</f>
        <v/>
      </c>
      <c r="J36" s="39">
        <f>IF(AND(A36&lt;&gt;"",'Listas'!$K$2=6),F36,"")</f>
        <v/>
      </c>
    </row>
    <row r="37" ht="18" customHeight="1">
      <c r="A37" s="37">
        <f>IF('Propiedad'!$A$20="","",'Propiedad'!$A$20)</f>
        <v/>
      </c>
      <c r="B37" s="38">
        <f>IF(A37="","",DATE('Propiedad'!$C$8,7,1))</f>
        <v/>
      </c>
      <c r="C37" s="39">
        <f>IF(A37="","",N('Propiedad'!$C$20))</f>
        <v/>
      </c>
      <c r="D37" s="36" t="n"/>
      <c r="E37" s="40" t="n"/>
      <c r="F37" s="41">
        <f>IF(A37="","",N(F36)+IF(TODAY()&gt;=I37,N(C37),0)+0-N(D37))</f>
        <v/>
      </c>
      <c r="G37" s="37">
        <f>IF(A37="","",IF(N(C37)=0,"Sin renta",IF(N(D37)&gt;=C37,IF(AND(E37&lt;&gt;"",E37&gt;I37+'Propiedad'!$C$10),"Pagó tarde","Pagado"),IF(TODAY()&lt;I37,"Aún no vence",IF(TODAY()&lt;=I37+'Propiedad'!$C$10,IF(N(D37)&gt;0,"Pago parcial","Toca cobrar"),IF(N(D37)&gt;0,"Parcial, atrasado","Atrasado"))))))</f>
        <v/>
      </c>
      <c r="H37" s="32" t="n"/>
      <c r="I37" s="42">
        <f>IF(A37="","",DATE('Propiedad'!$C$8,7,MIN('Propiedad'!$C$9,DAY(EOMONTH(B37,0)))))</f>
        <v/>
      </c>
      <c r="J37" s="39">
        <f>IF(AND(A37&lt;&gt;"",'Listas'!$K$2=7),F37,"")</f>
        <v/>
      </c>
    </row>
    <row r="38" ht="18" customHeight="1">
      <c r="A38" s="37">
        <f>IF('Propiedad'!$A$20="","",'Propiedad'!$A$20)</f>
        <v/>
      </c>
      <c r="B38" s="38">
        <f>IF(A38="","",DATE('Propiedad'!$C$8,8,1))</f>
        <v/>
      </c>
      <c r="C38" s="39">
        <f>IF(A38="","",N('Propiedad'!$C$20))</f>
        <v/>
      </c>
      <c r="D38" s="36" t="n"/>
      <c r="E38" s="40" t="n"/>
      <c r="F38" s="41">
        <f>IF(A38="","",N(F37)+IF(TODAY()&gt;=I38,N(C38),0)+0-N(D38))</f>
        <v/>
      </c>
      <c r="G38" s="37">
        <f>IF(A38="","",IF(N(C38)=0,"Sin renta",IF(N(D38)&gt;=C38,IF(AND(E38&lt;&gt;"",E38&gt;I38+'Propiedad'!$C$10),"Pagó tarde","Pagado"),IF(TODAY()&lt;I38,"Aún no vence",IF(TODAY()&lt;=I38+'Propiedad'!$C$10,IF(N(D38)&gt;0,"Pago parcial","Toca cobrar"),IF(N(D38)&gt;0,"Parcial, atrasado","Atrasado"))))))</f>
        <v/>
      </c>
      <c r="H38" s="32" t="n"/>
      <c r="I38" s="42">
        <f>IF(A38="","",DATE('Propiedad'!$C$8,8,MIN('Propiedad'!$C$9,DAY(EOMONTH(B38,0)))))</f>
        <v/>
      </c>
      <c r="J38" s="39">
        <f>IF(AND(A38&lt;&gt;"",'Listas'!$K$2=8),F38,"")</f>
        <v/>
      </c>
    </row>
    <row r="39" ht="18" customHeight="1">
      <c r="A39" s="37">
        <f>IF('Propiedad'!$A$20="","",'Propiedad'!$A$20)</f>
        <v/>
      </c>
      <c r="B39" s="38">
        <f>IF(A39="","",DATE('Propiedad'!$C$8,9,1))</f>
        <v/>
      </c>
      <c r="C39" s="39">
        <f>IF(A39="","",N('Propiedad'!$C$20))</f>
        <v/>
      </c>
      <c r="D39" s="36" t="n"/>
      <c r="E39" s="40" t="n"/>
      <c r="F39" s="41">
        <f>IF(A39="","",N(F38)+IF(TODAY()&gt;=I39,N(C39),0)+0-N(D39))</f>
        <v/>
      </c>
      <c r="G39" s="37">
        <f>IF(A39="","",IF(N(C39)=0,"Sin renta",IF(N(D39)&gt;=C39,IF(AND(E39&lt;&gt;"",E39&gt;I39+'Propiedad'!$C$10),"Pagó tarde","Pagado"),IF(TODAY()&lt;I39,"Aún no vence",IF(TODAY()&lt;=I39+'Propiedad'!$C$10,IF(N(D39)&gt;0,"Pago parcial","Toca cobrar"),IF(N(D39)&gt;0,"Parcial, atrasado","Atrasado"))))))</f>
        <v/>
      </c>
      <c r="H39" s="32" t="n"/>
      <c r="I39" s="42">
        <f>IF(A39="","",DATE('Propiedad'!$C$8,9,MIN('Propiedad'!$C$9,DAY(EOMONTH(B39,0)))))</f>
        <v/>
      </c>
      <c r="J39" s="39">
        <f>IF(AND(A39&lt;&gt;"",'Listas'!$K$2=9),F39,"")</f>
        <v/>
      </c>
    </row>
    <row r="40" ht="18" customHeight="1">
      <c r="A40" s="37">
        <f>IF('Propiedad'!$A$20="","",'Propiedad'!$A$20)</f>
        <v/>
      </c>
      <c r="B40" s="38">
        <f>IF(A40="","",DATE('Propiedad'!$C$8,10,1))</f>
        <v/>
      </c>
      <c r="C40" s="39">
        <f>IF(A40="","",N('Propiedad'!$C$20))</f>
        <v/>
      </c>
      <c r="D40" s="36" t="n"/>
      <c r="E40" s="40" t="n"/>
      <c r="F40" s="41">
        <f>IF(A40="","",N(F39)+IF(TODAY()&gt;=I40,N(C40),0)+0-N(D40))</f>
        <v/>
      </c>
      <c r="G40" s="37">
        <f>IF(A40="","",IF(N(C40)=0,"Sin renta",IF(N(D40)&gt;=C40,IF(AND(E40&lt;&gt;"",E40&gt;I40+'Propiedad'!$C$10),"Pagó tarde","Pagado"),IF(TODAY()&lt;I40,"Aún no vence",IF(TODAY()&lt;=I40+'Propiedad'!$C$10,IF(N(D40)&gt;0,"Pago parcial","Toca cobrar"),IF(N(D40)&gt;0,"Parcial, atrasado","Atrasado"))))))</f>
        <v/>
      </c>
      <c r="H40" s="32" t="n"/>
      <c r="I40" s="42">
        <f>IF(A40="","",DATE('Propiedad'!$C$8,10,MIN('Propiedad'!$C$9,DAY(EOMONTH(B40,0)))))</f>
        <v/>
      </c>
      <c r="J40" s="39">
        <f>IF(AND(A40&lt;&gt;"",'Listas'!$K$2=10),F40,"")</f>
        <v/>
      </c>
    </row>
    <row r="41" ht="18" customHeight="1">
      <c r="A41" s="37">
        <f>IF('Propiedad'!$A$20="","",'Propiedad'!$A$20)</f>
        <v/>
      </c>
      <c r="B41" s="38">
        <f>IF(A41="","",DATE('Propiedad'!$C$8,11,1))</f>
        <v/>
      </c>
      <c r="C41" s="39">
        <f>IF(A41="","",N('Propiedad'!$C$20))</f>
        <v/>
      </c>
      <c r="D41" s="36" t="n"/>
      <c r="E41" s="40" t="n"/>
      <c r="F41" s="41">
        <f>IF(A41="","",N(F40)+IF(TODAY()&gt;=I41,N(C41),0)+0-N(D41))</f>
        <v/>
      </c>
      <c r="G41" s="37">
        <f>IF(A41="","",IF(N(C41)=0,"Sin renta",IF(N(D41)&gt;=C41,IF(AND(E41&lt;&gt;"",E41&gt;I41+'Propiedad'!$C$10),"Pagó tarde","Pagado"),IF(TODAY()&lt;I41,"Aún no vence",IF(TODAY()&lt;=I41+'Propiedad'!$C$10,IF(N(D41)&gt;0,"Pago parcial","Toca cobrar"),IF(N(D41)&gt;0,"Parcial, atrasado","Atrasado"))))))</f>
        <v/>
      </c>
      <c r="H41" s="32" t="n"/>
      <c r="I41" s="42">
        <f>IF(A41="","",DATE('Propiedad'!$C$8,11,MIN('Propiedad'!$C$9,DAY(EOMONTH(B41,0)))))</f>
        <v/>
      </c>
      <c r="J41" s="39">
        <f>IF(AND(A41&lt;&gt;"",'Listas'!$K$2=11),F41,"")</f>
        <v/>
      </c>
    </row>
    <row r="42" ht="18" customHeight="1">
      <c r="A42" s="37">
        <f>IF('Propiedad'!$A$20="","",'Propiedad'!$A$20)</f>
        <v/>
      </c>
      <c r="B42" s="38">
        <f>IF(A42="","",DATE('Propiedad'!$C$8,12,1))</f>
        <v/>
      </c>
      <c r="C42" s="39">
        <f>IF(A42="","",N('Propiedad'!$C$20))</f>
        <v/>
      </c>
      <c r="D42" s="36" t="n"/>
      <c r="E42" s="40" t="n"/>
      <c r="F42" s="41">
        <f>IF(A42="","",N(F41)+IF(TODAY()&gt;=I42,N(C42),0)+0-N(D42))</f>
        <v/>
      </c>
      <c r="G42" s="37">
        <f>IF(A42="","",IF(N(C42)=0,"Sin renta",IF(N(D42)&gt;=C42,IF(AND(E42&lt;&gt;"",E42&gt;I42+'Propiedad'!$C$10),"Pagó tarde","Pagado"),IF(TODAY()&lt;I42,"Aún no vence",IF(TODAY()&lt;=I42+'Propiedad'!$C$10,IF(N(D42)&gt;0,"Pago parcial","Toca cobrar"),IF(N(D42)&gt;0,"Parcial, atrasado","Atrasado"))))))</f>
        <v/>
      </c>
      <c r="H42" s="32" t="n"/>
      <c r="I42" s="42">
        <f>IF(A42="","",DATE('Propiedad'!$C$8,12,MIN('Propiedad'!$C$9,DAY(EOMONTH(B42,0)))))</f>
        <v/>
      </c>
      <c r="J42" s="39">
        <f>IF(AND(A42&lt;&gt;"",'Listas'!$K$2=12),F42,"")</f>
        <v/>
      </c>
    </row>
    <row r="43" ht="18" customHeight="1">
      <c r="A43" s="37">
        <f>IF('Propiedad'!$A$21="","",'Propiedad'!$A$21)</f>
        <v/>
      </c>
      <c r="B43" s="38">
        <f>IF(A43="","",DATE('Propiedad'!$C$8,1,1))</f>
        <v/>
      </c>
      <c r="C43" s="39">
        <f>IF(A43="","",N('Propiedad'!$C$21))</f>
        <v/>
      </c>
      <c r="D43" s="36" t="n"/>
      <c r="E43" s="40" t="n"/>
      <c r="F43" s="41">
        <f>IF(A43="","",IF(TODAY()&gt;=I43,N(C43),0)+0-N(D43))</f>
        <v/>
      </c>
      <c r="G43" s="37">
        <f>IF(A43="","",IF(N(C43)=0,"Sin renta",IF(N(D43)&gt;=C43,IF(AND(E43&lt;&gt;"",E43&gt;I43+'Propiedad'!$C$10),"Pagó tarde","Pagado"),IF(TODAY()&lt;I43,"Aún no vence",IF(TODAY()&lt;=I43+'Propiedad'!$C$10,IF(N(D43)&gt;0,"Pago parcial","Toca cobrar"),IF(N(D43)&gt;0,"Parcial, atrasado","Atrasado"))))))</f>
        <v/>
      </c>
      <c r="H43" s="32" t="n"/>
      <c r="I43" s="42">
        <f>IF(A43="","",DATE('Propiedad'!$C$8,1,MIN('Propiedad'!$C$9,DAY(EOMONTH(B43,0)))))</f>
        <v/>
      </c>
      <c r="J43" s="39">
        <f>IF(AND(A43&lt;&gt;"",'Listas'!$K$2=1),F43,"")</f>
        <v/>
      </c>
    </row>
    <row r="44" ht="18" customHeight="1">
      <c r="A44" s="37">
        <f>IF('Propiedad'!$A$21="","",'Propiedad'!$A$21)</f>
        <v/>
      </c>
      <c r="B44" s="38">
        <f>IF(A44="","",DATE('Propiedad'!$C$8,2,1))</f>
        <v/>
      </c>
      <c r="C44" s="39">
        <f>IF(A44="","",N('Propiedad'!$C$21))</f>
        <v/>
      </c>
      <c r="D44" s="36" t="n"/>
      <c r="E44" s="40" t="n"/>
      <c r="F44" s="41">
        <f>IF(A44="","",N(F43)+IF(TODAY()&gt;=I44,N(C44),0)+0-N(D44))</f>
        <v/>
      </c>
      <c r="G44" s="37">
        <f>IF(A44="","",IF(N(C44)=0,"Sin renta",IF(N(D44)&gt;=C44,IF(AND(E44&lt;&gt;"",E44&gt;I44+'Propiedad'!$C$10),"Pagó tarde","Pagado"),IF(TODAY()&lt;I44,"Aún no vence",IF(TODAY()&lt;=I44+'Propiedad'!$C$10,IF(N(D44)&gt;0,"Pago parcial","Toca cobrar"),IF(N(D44)&gt;0,"Parcial, atrasado","Atrasado"))))))</f>
        <v/>
      </c>
      <c r="H44" s="32" t="n"/>
      <c r="I44" s="42">
        <f>IF(A44="","",DATE('Propiedad'!$C$8,2,MIN('Propiedad'!$C$9,DAY(EOMONTH(B44,0)))))</f>
        <v/>
      </c>
      <c r="J44" s="39">
        <f>IF(AND(A44&lt;&gt;"",'Listas'!$K$2=2),F44,"")</f>
        <v/>
      </c>
    </row>
    <row r="45" ht="18" customHeight="1">
      <c r="A45" s="37">
        <f>IF('Propiedad'!$A$21="","",'Propiedad'!$A$21)</f>
        <v/>
      </c>
      <c r="B45" s="38">
        <f>IF(A45="","",DATE('Propiedad'!$C$8,3,1))</f>
        <v/>
      </c>
      <c r="C45" s="39">
        <f>IF(A45="","",N('Propiedad'!$C$21))</f>
        <v/>
      </c>
      <c r="D45" s="36" t="n"/>
      <c r="E45" s="40" t="n"/>
      <c r="F45" s="41">
        <f>IF(A45="","",N(F44)+IF(TODAY()&gt;=I45,N(C45),0)+0-N(D45))</f>
        <v/>
      </c>
      <c r="G45" s="37">
        <f>IF(A45="","",IF(N(C45)=0,"Sin renta",IF(N(D45)&gt;=C45,IF(AND(E45&lt;&gt;"",E45&gt;I45+'Propiedad'!$C$10),"Pagó tarde","Pagado"),IF(TODAY()&lt;I45,"Aún no vence",IF(TODAY()&lt;=I45+'Propiedad'!$C$10,IF(N(D45)&gt;0,"Pago parcial","Toca cobrar"),IF(N(D45)&gt;0,"Parcial, atrasado","Atrasado"))))))</f>
        <v/>
      </c>
      <c r="H45" s="32" t="n"/>
      <c r="I45" s="42">
        <f>IF(A45="","",DATE('Propiedad'!$C$8,3,MIN('Propiedad'!$C$9,DAY(EOMONTH(B45,0)))))</f>
        <v/>
      </c>
      <c r="J45" s="39">
        <f>IF(AND(A45&lt;&gt;"",'Listas'!$K$2=3),F45,"")</f>
        <v/>
      </c>
    </row>
    <row r="46" ht="18" customHeight="1">
      <c r="A46" s="37">
        <f>IF('Propiedad'!$A$21="","",'Propiedad'!$A$21)</f>
        <v/>
      </c>
      <c r="B46" s="38">
        <f>IF(A46="","",DATE('Propiedad'!$C$8,4,1))</f>
        <v/>
      </c>
      <c r="C46" s="39">
        <f>IF(A46="","",N('Propiedad'!$C$21))</f>
        <v/>
      </c>
      <c r="D46" s="36" t="n"/>
      <c r="E46" s="40" t="n"/>
      <c r="F46" s="41">
        <f>IF(A46="","",N(F45)+IF(TODAY()&gt;=I46,N(C46),0)+0-N(D46))</f>
        <v/>
      </c>
      <c r="G46" s="37">
        <f>IF(A46="","",IF(N(C46)=0,"Sin renta",IF(N(D46)&gt;=C46,IF(AND(E46&lt;&gt;"",E46&gt;I46+'Propiedad'!$C$10),"Pagó tarde","Pagado"),IF(TODAY()&lt;I46,"Aún no vence",IF(TODAY()&lt;=I46+'Propiedad'!$C$10,IF(N(D46)&gt;0,"Pago parcial","Toca cobrar"),IF(N(D46)&gt;0,"Parcial, atrasado","Atrasado"))))))</f>
        <v/>
      </c>
      <c r="H46" s="32" t="n"/>
      <c r="I46" s="42">
        <f>IF(A46="","",DATE('Propiedad'!$C$8,4,MIN('Propiedad'!$C$9,DAY(EOMONTH(B46,0)))))</f>
        <v/>
      </c>
      <c r="J46" s="39">
        <f>IF(AND(A46&lt;&gt;"",'Listas'!$K$2=4),F46,"")</f>
        <v/>
      </c>
    </row>
    <row r="47" ht="18" customHeight="1">
      <c r="A47" s="37">
        <f>IF('Propiedad'!$A$21="","",'Propiedad'!$A$21)</f>
        <v/>
      </c>
      <c r="B47" s="38">
        <f>IF(A47="","",DATE('Propiedad'!$C$8,5,1))</f>
        <v/>
      </c>
      <c r="C47" s="39">
        <f>IF(A47="","",N('Propiedad'!$C$21))</f>
        <v/>
      </c>
      <c r="D47" s="36" t="n"/>
      <c r="E47" s="40" t="n"/>
      <c r="F47" s="41">
        <f>IF(A47="","",N(F46)+IF(TODAY()&gt;=I47,N(C47),0)+0-N(D47))</f>
        <v/>
      </c>
      <c r="G47" s="37">
        <f>IF(A47="","",IF(N(C47)=0,"Sin renta",IF(N(D47)&gt;=C47,IF(AND(E47&lt;&gt;"",E47&gt;I47+'Propiedad'!$C$10),"Pagó tarde","Pagado"),IF(TODAY()&lt;I47,"Aún no vence",IF(TODAY()&lt;=I47+'Propiedad'!$C$10,IF(N(D47)&gt;0,"Pago parcial","Toca cobrar"),IF(N(D47)&gt;0,"Parcial, atrasado","Atrasado"))))))</f>
        <v/>
      </c>
      <c r="H47" s="32" t="n"/>
      <c r="I47" s="42">
        <f>IF(A47="","",DATE('Propiedad'!$C$8,5,MIN('Propiedad'!$C$9,DAY(EOMONTH(B47,0)))))</f>
        <v/>
      </c>
      <c r="J47" s="39">
        <f>IF(AND(A47&lt;&gt;"",'Listas'!$K$2=5),F47,"")</f>
        <v/>
      </c>
    </row>
    <row r="48" ht="18" customHeight="1">
      <c r="A48" s="37">
        <f>IF('Propiedad'!$A$21="","",'Propiedad'!$A$21)</f>
        <v/>
      </c>
      <c r="B48" s="38">
        <f>IF(A48="","",DATE('Propiedad'!$C$8,6,1))</f>
        <v/>
      </c>
      <c r="C48" s="39">
        <f>IF(A48="","",N('Propiedad'!$C$21))</f>
        <v/>
      </c>
      <c r="D48" s="36" t="n"/>
      <c r="E48" s="40" t="n"/>
      <c r="F48" s="41">
        <f>IF(A48="","",N(F47)+IF(TODAY()&gt;=I48,N(C48),0)+0-N(D48))</f>
        <v/>
      </c>
      <c r="G48" s="37">
        <f>IF(A48="","",IF(N(C48)=0,"Sin renta",IF(N(D48)&gt;=C48,IF(AND(E48&lt;&gt;"",E48&gt;I48+'Propiedad'!$C$10),"Pagó tarde","Pagado"),IF(TODAY()&lt;I48,"Aún no vence",IF(TODAY()&lt;=I48+'Propiedad'!$C$10,IF(N(D48)&gt;0,"Pago parcial","Toca cobrar"),IF(N(D48)&gt;0,"Parcial, atrasado","Atrasado"))))))</f>
        <v/>
      </c>
      <c r="H48" s="32" t="n"/>
      <c r="I48" s="42">
        <f>IF(A48="","",DATE('Propiedad'!$C$8,6,MIN('Propiedad'!$C$9,DAY(EOMONTH(B48,0)))))</f>
        <v/>
      </c>
      <c r="J48" s="39">
        <f>IF(AND(A48&lt;&gt;"",'Listas'!$K$2=6),F48,"")</f>
        <v/>
      </c>
    </row>
    <row r="49" ht="18" customHeight="1">
      <c r="A49" s="37">
        <f>IF('Propiedad'!$A$21="","",'Propiedad'!$A$21)</f>
        <v/>
      </c>
      <c r="B49" s="38">
        <f>IF(A49="","",DATE('Propiedad'!$C$8,7,1))</f>
        <v/>
      </c>
      <c r="C49" s="39">
        <f>IF(A49="","",N('Propiedad'!$C$21))</f>
        <v/>
      </c>
      <c r="D49" s="36" t="n"/>
      <c r="E49" s="40" t="n"/>
      <c r="F49" s="41">
        <f>IF(A49="","",N(F48)+IF(TODAY()&gt;=I49,N(C49),0)+0-N(D49))</f>
        <v/>
      </c>
      <c r="G49" s="37">
        <f>IF(A49="","",IF(N(C49)=0,"Sin renta",IF(N(D49)&gt;=C49,IF(AND(E49&lt;&gt;"",E49&gt;I49+'Propiedad'!$C$10),"Pagó tarde","Pagado"),IF(TODAY()&lt;I49,"Aún no vence",IF(TODAY()&lt;=I49+'Propiedad'!$C$10,IF(N(D49)&gt;0,"Pago parcial","Toca cobrar"),IF(N(D49)&gt;0,"Parcial, atrasado","Atrasado"))))))</f>
        <v/>
      </c>
      <c r="H49" s="32" t="n"/>
      <c r="I49" s="42">
        <f>IF(A49="","",DATE('Propiedad'!$C$8,7,MIN('Propiedad'!$C$9,DAY(EOMONTH(B49,0)))))</f>
        <v/>
      </c>
      <c r="J49" s="39">
        <f>IF(AND(A49&lt;&gt;"",'Listas'!$K$2=7),F49,"")</f>
        <v/>
      </c>
    </row>
    <row r="50" ht="18" customHeight="1">
      <c r="A50" s="37">
        <f>IF('Propiedad'!$A$21="","",'Propiedad'!$A$21)</f>
        <v/>
      </c>
      <c r="B50" s="38">
        <f>IF(A50="","",DATE('Propiedad'!$C$8,8,1))</f>
        <v/>
      </c>
      <c r="C50" s="39">
        <f>IF(A50="","",N('Propiedad'!$C$21))</f>
        <v/>
      </c>
      <c r="D50" s="36" t="n"/>
      <c r="E50" s="40" t="n"/>
      <c r="F50" s="41">
        <f>IF(A50="","",N(F49)+IF(TODAY()&gt;=I50,N(C50),0)+0-N(D50))</f>
        <v/>
      </c>
      <c r="G50" s="37">
        <f>IF(A50="","",IF(N(C50)=0,"Sin renta",IF(N(D50)&gt;=C50,IF(AND(E50&lt;&gt;"",E50&gt;I50+'Propiedad'!$C$10),"Pagó tarde","Pagado"),IF(TODAY()&lt;I50,"Aún no vence",IF(TODAY()&lt;=I50+'Propiedad'!$C$10,IF(N(D50)&gt;0,"Pago parcial","Toca cobrar"),IF(N(D50)&gt;0,"Parcial, atrasado","Atrasado"))))))</f>
        <v/>
      </c>
      <c r="H50" s="32" t="n"/>
      <c r="I50" s="42">
        <f>IF(A50="","",DATE('Propiedad'!$C$8,8,MIN('Propiedad'!$C$9,DAY(EOMONTH(B50,0)))))</f>
        <v/>
      </c>
      <c r="J50" s="39">
        <f>IF(AND(A50&lt;&gt;"",'Listas'!$K$2=8),F50,"")</f>
        <v/>
      </c>
    </row>
    <row r="51" ht="18" customHeight="1">
      <c r="A51" s="37">
        <f>IF('Propiedad'!$A$21="","",'Propiedad'!$A$21)</f>
        <v/>
      </c>
      <c r="B51" s="38">
        <f>IF(A51="","",DATE('Propiedad'!$C$8,9,1))</f>
        <v/>
      </c>
      <c r="C51" s="39">
        <f>IF(A51="","",N('Propiedad'!$C$21))</f>
        <v/>
      </c>
      <c r="D51" s="36" t="n"/>
      <c r="E51" s="40" t="n"/>
      <c r="F51" s="41">
        <f>IF(A51="","",N(F50)+IF(TODAY()&gt;=I51,N(C51),0)+0-N(D51))</f>
        <v/>
      </c>
      <c r="G51" s="37">
        <f>IF(A51="","",IF(N(C51)=0,"Sin renta",IF(N(D51)&gt;=C51,IF(AND(E51&lt;&gt;"",E51&gt;I51+'Propiedad'!$C$10),"Pagó tarde","Pagado"),IF(TODAY()&lt;I51,"Aún no vence",IF(TODAY()&lt;=I51+'Propiedad'!$C$10,IF(N(D51)&gt;0,"Pago parcial","Toca cobrar"),IF(N(D51)&gt;0,"Parcial, atrasado","Atrasado"))))))</f>
        <v/>
      </c>
      <c r="H51" s="32" t="n"/>
      <c r="I51" s="42">
        <f>IF(A51="","",DATE('Propiedad'!$C$8,9,MIN('Propiedad'!$C$9,DAY(EOMONTH(B51,0)))))</f>
        <v/>
      </c>
      <c r="J51" s="39">
        <f>IF(AND(A51&lt;&gt;"",'Listas'!$K$2=9),F51,"")</f>
        <v/>
      </c>
    </row>
    <row r="52" ht="18" customHeight="1">
      <c r="A52" s="37">
        <f>IF('Propiedad'!$A$21="","",'Propiedad'!$A$21)</f>
        <v/>
      </c>
      <c r="B52" s="38">
        <f>IF(A52="","",DATE('Propiedad'!$C$8,10,1))</f>
        <v/>
      </c>
      <c r="C52" s="39">
        <f>IF(A52="","",N('Propiedad'!$C$21))</f>
        <v/>
      </c>
      <c r="D52" s="36" t="n"/>
      <c r="E52" s="40" t="n"/>
      <c r="F52" s="41">
        <f>IF(A52="","",N(F51)+IF(TODAY()&gt;=I52,N(C52),0)+0-N(D52))</f>
        <v/>
      </c>
      <c r="G52" s="37">
        <f>IF(A52="","",IF(N(C52)=0,"Sin renta",IF(N(D52)&gt;=C52,IF(AND(E52&lt;&gt;"",E52&gt;I52+'Propiedad'!$C$10),"Pagó tarde","Pagado"),IF(TODAY()&lt;I52,"Aún no vence",IF(TODAY()&lt;=I52+'Propiedad'!$C$10,IF(N(D52)&gt;0,"Pago parcial","Toca cobrar"),IF(N(D52)&gt;0,"Parcial, atrasado","Atrasado"))))))</f>
        <v/>
      </c>
      <c r="H52" s="32" t="n"/>
      <c r="I52" s="42">
        <f>IF(A52="","",DATE('Propiedad'!$C$8,10,MIN('Propiedad'!$C$9,DAY(EOMONTH(B52,0)))))</f>
        <v/>
      </c>
      <c r="J52" s="39">
        <f>IF(AND(A52&lt;&gt;"",'Listas'!$K$2=10),F52,"")</f>
        <v/>
      </c>
    </row>
    <row r="53" ht="18" customHeight="1">
      <c r="A53" s="37">
        <f>IF('Propiedad'!$A$21="","",'Propiedad'!$A$21)</f>
        <v/>
      </c>
      <c r="B53" s="38">
        <f>IF(A53="","",DATE('Propiedad'!$C$8,11,1))</f>
        <v/>
      </c>
      <c r="C53" s="39">
        <f>IF(A53="","",N('Propiedad'!$C$21))</f>
        <v/>
      </c>
      <c r="D53" s="36" t="n"/>
      <c r="E53" s="40" t="n"/>
      <c r="F53" s="41">
        <f>IF(A53="","",N(F52)+IF(TODAY()&gt;=I53,N(C53),0)+0-N(D53))</f>
        <v/>
      </c>
      <c r="G53" s="37">
        <f>IF(A53="","",IF(N(C53)=0,"Sin renta",IF(N(D53)&gt;=C53,IF(AND(E53&lt;&gt;"",E53&gt;I53+'Propiedad'!$C$10),"Pagó tarde","Pagado"),IF(TODAY()&lt;I53,"Aún no vence",IF(TODAY()&lt;=I53+'Propiedad'!$C$10,IF(N(D53)&gt;0,"Pago parcial","Toca cobrar"),IF(N(D53)&gt;0,"Parcial, atrasado","Atrasado"))))))</f>
        <v/>
      </c>
      <c r="H53" s="32" t="n"/>
      <c r="I53" s="42">
        <f>IF(A53="","",DATE('Propiedad'!$C$8,11,MIN('Propiedad'!$C$9,DAY(EOMONTH(B53,0)))))</f>
        <v/>
      </c>
      <c r="J53" s="39">
        <f>IF(AND(A53&lt;&gt;"",'Listas'!$K$2=11),F53,"")</f>
        <v/>
      </c>
    </row>
    <row r="54" ht="18" customHeight="1">
      <c r="A54" s="37">
        <f>IF('Propiedad'!$A$21="","",'Propiedad'!$A$21)</f>
        <v/>
      </c>
      <c r="B54" s="38">
        <f>IF(A54="","",DATE('Propiedad'!$C$8,12,1))</f>
        <v/>
      </c>
      <c r="C54" s="39">
        <f>IF(A54="","",N('Propiedad'!$C$21))</f>
        <v/>
      </c>
      <c r="D54" s="36" t="n"/>
      <c r="E54" s="40" t="n"/>
      <c r="F54" s="41">
        <f>IF(A54="","",N(F53)+IF(TODAY()&gt;=I54,N(C54),0)+0-N(D54))</f>
        <v/>
      </c>
      <c r="G54" s="37">
        <f>IF(A54="","",IF(N(C54)=0,"Sin renta",IF(N(D54)&gt;=C54,IF(AND(E54&lt;&gt;"",E54&gt;I54+'Propiedad'!$C$10),"Pagó tarde","Pagado"),IF(TODAY()&lt;I54,"Aún no vence",IF(TODAY()&lt;=I54+'Propiedad'!$C$10,IF(N(D54)&gt;0,"Pago parcial","Toca cobrar"),IF(N(D54)&gt;0,"Parcial, atrasado","Atrasado"))))))</f>
        <v/>
      </c>
      <c r="H54" s="32" t="n"/>
      <c r="I54" s="42">
        <f>IF(A54="","",DATE('Propiedad'!$C$8,12,MIN('Propiedad'!$C$9,DAY(EOMONTH(B54,0)))))</f>
        <v/>
      </c>
      <c r="J54" s="39">
        <f>IF(AND(A54&lt;&gt;"",'Listas'!$K$2=12),F54,"")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1">
    <mergeCell ref="A2:H2"/>
  </mergeCells>
  <conditionalFormatting sqref="G7:G54">
    <cfRule type="expression" priority="1" dxfId="0">
      <formula>G7="Pagado"</formula>
    </cfRule>
    <cfRule type="expression" priority="2" dxfId="1">
      <formula>OR(G7="Pagó tarde",G7="Toca cobrar",G7="Pago parcial")</formula>
    </cfRule>
    <cfRule type="expression" priority="3" dxfId="2">
      <formula>OR(G7="Atrasado",G7="Parcial, atrasado")</formula>
    </cfRule>
  </conditionalFormatting>
  <dataValidations count="2">
    <dataValidation sqref="D7:D54" showDropDown="0" showInputMessage="1" showErrorMessage="1" allowBlank="1" errorTitle="Revisa esta celda" error="Ese valor no va aquí. Lee el mensaje de esta celda." promptTitle="Pagó" prompt="Lo que pagó el inquilino por este mes, con recargo incluido." type="decimal" errorStyle="stop" operator="greaterThanOrEqual">
      <formula1>0</formula1>
    </dataValidation>
    <dataValidation sqref="E7:E54" showDropDown="0" showInputMessage="1" showErrorMessage="0" allowBlank="1" errorTitle="Revisa esta celda" error="Ese valor no va aquí. Lee el mensaje de esta celda." promptTitle="Fecha de pago" prompt="El día que llegó el dinero. Ctrl+; pone la fecha de hoy." errorStyle="stop"/>
  </dataValidations>
  <printOptions horizontalCentered="1"/>
  <pageMargins left="0.4" right="0.4" top="0.5" bottom="0.5" header="0.5" footer="0.5"/>
  <pageSetup orientation="landscape" paperSize="1" fitToHeight="0" fitToWidth="1"/>
  <headerFooter>
    <oddHeader/>
    <oddFooter>&amp;C&amp;"Arial"&amp;8 &amp;P /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G66"/>
  <sheetViews>
    <sheetView showGridLines="0" zoomScale="100"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34" customWidth="1" min="2" max="2"/>
    <col width="22" customWidth="1" min="3" max="3"/>
    <col width="36" customWidth="1" min="4" max="4"/>
    <col width="12" customWidth="1" min="5" max="5"/>
    <col width="24" customWidth="1" min="6" max="6"/>
  </cols>
  <sheetData>
    <row r="1" ht="30" customHeight="1">
      <c r="A1" s="20" t="inlineStr">
        <is>
          <t>Gastos</t>
        </is>
      </c>
      <c r="B1" s="20" t="n"/>
      <c r="C1" s="20" t="n"/>
      <c r="D1" s="20" t="n"/>
      <c r="E1" s="20" t="n"/>
      <c r="F1" s="20" t="n"/>
      <c r="G1" s="21" t="inlineStr">
        <is>
          <t>Control de Rentas y Gastos</t>
        </is>
      </c>
    </row>
    <row r="2" ht="19.2" customHeight="1">
      <c r="A2" s="13" t="inlineStr">
        <is>
          <t>Un renglón por gasto. Elige la categoría: cada una es una línea del Schedule E del IRS. El Resumen del año los suma por línea.</t>
        </is>
      </c>
    </row>
    <row r="3" ht="28" customHeight="1">
      <c r="B3" s="22" t="inlineStr">
        <is>
          <t>Gastado este año</t>
        </is>
      </c>
      <c r="D3" s="22" t="inlineStr">
        <is>
          <t>En líneas del Schedule E</t>
        </is>
      </c>
      <c r="F3" s="22" t="inlineStr">
        <is>
          <t>Renglones por revisar</t>
        </is>
      </c>
    </row>
    <row r="4" ht="26" customHeight="1">
      <c r="B4" s="25">
        <f>SUMIFS(E7:E66,A7:A66,"&gt;="&amp;'Listas'!$K$4,A7:A66,"&lt;="&amp;'Listas'!$K$5)</f>
        <v/>
      </c>
      <c r="D4" s="24">
        <f>'Resumen del año'!$C$23</f>
        <v/>
      </c>
      <c r="F4" s="23">
        <f>SUMPRODUCT((F7:F66&lt;&gt;"")*(F7:F66&lt;&gt;"OK"))</f>
        <v/>
      </c>
    </row>
    <row r="5" ht="18" customHeight="1"/>
    <row r="6" ht="30" customHeight="1">
      <c r="A6" s="35" t="inlineStr">
        <is>
          <t>Fecha</t>
        </is>
      </c>
      <c r="B6" s="26" t="inlineStr">
        <is>
          <t>Categoría (línea del Schedule E)</t>
        </is>
      </c>
      <c r="C6" s="26" t="inlineStr">
        <is>
          <t>Se pagó a</t>
        </is>
      </c>
      <c r="D6" s="26" t="inlineStr">
        <is>
          <t>Para qué</t>
        </is>
      </c>
      <c r="E6" s="35" t="inlineStr">
        <is>
          <t>Monto</t>
        </is>
      </c>
      <c r="F6" s="26" t="inlineStr">
        <is>
          <t>Revisar</t>
        </is>
      </c>
    </row>
    <row r="7" ht="18" customHeight="1">
      <c r="A7" s="40" t="n">
        <v>46037</v>
      </c>
      <c r="B7" s="32" t="inlineStr">
        <is>
          <t>9 Seguros</t>
        </is>
      </c>
      <c r="C7" s="32" t="inlineStr">
        <is>
          <t>Aseguradora</t>
        </is>
      </c>
      <c r="D7" s="32" t="inlineStr">
        <is>
          <t>EJEMPLO: póliza anual del seguro</t>
        </is>
      </c>
      <c r="E7" s="43" t="n">
        <v>1380</v>
      </c>
      <c r="F7" s="37">
        <f>IF(AND(A7="",E7="",B7=""),"",IF(A7="","Falta la fecha",IF(OR(A7&lt;'Listas'!$K$4,A7&gt;'Listas'!$K$5),"Otro año",IF(B7="","Elige categoría",IF(E7="","Falta el monto","OK")))))</f>
        <v/>
      </c>
    </row>
    <row r="8" ht="18" customHeight="1">
      <c r="A8" s="40" t="n">
        <v>46052</v>
      </c>
      <c r="B8" s="32" t="inlineStr">
        <is>
          <t>16 Impuestos</t>
        </is>
      </c>
      <c r="C8" s="32" t="inlineStr">
        <is>
          <t>Oficina del condado</t>
        </is>
      </c>
      <c r="D8" s="32" t="inlineStr">
        <is>
          <t>EJEMPLO: impuesto a la propiedad</t>
        </is>
      </c>
      <c r="E8" s="43" t="n">
        <v>3100</v>
      </c>
      <c r="F8" s="37">
        <f>IF(AND(A8="",E8="",B8=""),"",IF(A8="","Falta la fecha",IF(OR(A8&lt;'Listas'!$K$4,A8&gt;'Listas'!$K$5),"Otro año",IF(B8="","Elige categoría",IF(E8="","Falta el monto","OK")))))</f>
        <v/>
      </c>
    </row>
    <row r="9" ht="18" customHeight="1">
      <c r="A9" s="40" t="n">
        <v>46056</v>
      </c>
      <c r="B9" s="32" t="inlineStr">
        <is>
          <t>14 Reparaciones</t>
        </is>
      </c>
      <c r="C9" s="32" t="inlineStr">
        <is>
          <t>Plomero</t>
        </is>
      </c>
      <c r="D9" s="32" t="inlineStr">
        <is>
          <t>EJEMPLO: fuga en la cocina, unidad B</t>
        </is>
      </c>
      <c r="E9" s="43" t="n">
        <v>240</v>
      </c>
      <c r="F9" s="37">
        <f>IF(AND(A9="",E9="",B9=""),"",IF(A9="","Falta la fecha",IF(OR(A9&lt;'Listas'!$K$4,A9&gt;'Listas'!$K$5),"Otro año",IF(B9="","Elige categoría",IF(E9="","Falta el monto","OK")))))</f>
        <v/>
      </c>
    </row>
    <row r="10" ht="18" customHeight="1">
      <c r="A10" s="40" t="n">
        <v>46162</v>
      </c>
      <c r="B10" s="32" t="inlineStr">
        <is>
          <t>Mejora (no es reparación)</t>
        </is>
      </c>
      <c r="C10" s="32" t="inlineStr">
        <is>
          <t>Compañía de techos</t>
        </is>
      </c>
      <c r="D10" s="32" t="inlineStr">
        <is>
          <t>EJEMPLO: techo nuevo</t>
        </is>
      </c>
      <c r="E10" s="43" t="n">
        <v>9800</v>
      </c>
      <c r="F10" s="37">
        <f>IF(AND(A10="",E10="",B10=""),"",IF(A10="","Falta la fecha",IF(OR(A10&lt;'Listas'!$K$4,A10&gt;'Listas'!$K$5),"Otro año",IF(B10="","Elige categoría",IF(E10="","Falta el monto","OK")))))</f>
        <v/>
      </c>
    </row>
    <row r="11" ht="18" customHeight="1">
      <c r="A11" s="40" t="n">
        <v>46174</v>
      </c>
      <c r="B11" s="32" t="inlineStr">
        <is>
          <t>17 Servicios (luz, agua, gas)</t>
        </is>
      </c>
      <c r="C11" s="32" t="inlineStr">
        <is>
          <t>Compañía de agua</t>
        </is>
      </c>
      <c r="D11" s="32" t="inlineStr">
        <is>
          <t>EJEMPLO: agua, las dos unidades</t>
        </is>
      </c>
      <c r="E11" s="43" t="n">
        <v>85</v>
      </c>
      <c r="F11" s="37">
        <f>IF(AND(A11="",E11="",B11=""),"",IF(A11="","Falta la fecha",IF(OR(A11&lt;'Listas'!$K$4,A11&gt;'Listas'!$K$5),"Otro año",IF(B11="","Elige categoría",IF(E11="","Falta el monto","OK")))))</f>
        <v/>
      </c>
    </row>
    <row r="12" ht="18" customHeight="1">
      <c r="A12" s="40" t="n">
        <v>46239</v>
      </c>
      <c r="B12" s="32" t="inlineStr">
        <is>
          <t>12 Intereses de hipoteca a bancos</t>
        </is>
      </c>
      <c r="C12" s="32" t="inlineStr">
        <is>
          <t>Banco</t>
        </is>
      </c>
      <c r="D12" s="32" t="inlineStr">
        <is>
          <t>EJEMPLO: intereses, ene a jul</t>
        </is>
      </c>
      <c r="E12" s="43" t="n">
        <v>2940</v>
      </c>
      <c r="F12" s="37">
        <f>IF(AND(A12="",E12="",B12=""),"",IF(A12="","Falta la fecha",IF(OR(A12&lt;'Listas'!$K$4,A12&gt;'Listas'!$K$5),"Otro año",IF(B12="","Elige categoría",IF(E12="","Falta el monto","OK")))))</f>
        <v/>
      </c>
    </row>
    <row r="13" ht="18" customHeight="1">
      <c r="A13" s="40" t="n"/>
      <c r="B13" s="32" t="n"/>
      <c r="C13" s="32" t="n"/>
      <c r="D13" s="32" t="n"/>
      <c r="E13" s="43" t="n"/>
      <c r="F13" s="37">
        <f>IF(AND(A13="",E13="",B13=""),"",IF(A13="","Falta la fecha",IF(OR(A13&lt;'Listas'!$K$4,A13&gt;'Listas'!$K$5),"Otro año",IF(B13="","Elige categoría",IF(E13="","Falta el monto","OK")))))</f>
        <v/>
      </c>
    </row>
    <row r="14" ht="18" customHeight="1">
      <c r="A14" s="40" t="n"/>
      <c r="B14" s="32" t="n"/>
      <c r="C14" s="32" t="n"/>
      <c r="D14" s="32" t="n"/>
      <c r="E14" s="43" t="n"/>
      <c r="F14" s="37">
        <f>IF(AND(A14="",E14="",B14=""),"",IF(A14="","Falta la fecha",IF(OR(A14&lt;'Listas'!$K$4,A14&gt;'Listas'!$K$5),"Otro año",IF(B14="","Elige categoría",IF(E14="","Falta el monto","OK")))))</f>
        <v/>
      </c>
    </row>
    <row r="15" ht="18" customHeight="1">
      <c r="A15" s="40" t="n"/>
      <c r="B15" s="32" t="n"/>
      <c r="C15" s="32" t="n"/>
      <c r="D15" s="32" t="n"/>
      <c r="E15" s="43" t="n"/>
      <c r="F15" s="37">
        <f>IF(AND(A15="",E15="",B15=""),"",IF(A15="","Falta la fecha",IF(OR(A15&lt;'Listas'!$K$4,A15&gt;'Listas'!$K$5),"Otro año",IF(B15="","Elige categoría",IF(E15="","Falta el monto","OK")))))</f>
        <v/>
      </c>
    </row>
    <row r="16" ht="18" customHeight="1">
      <c r="A16" s="40" t="n"/>
      <c r="B16" s="32" t="n"/>
      <c r="C16" s="32" t="n"/>
      <c r="D16" s="32" t="n"/>
      <c r="E16" s="43" t="n"/>
      <c r="F16" s="37">
        <f>IF(AND(A16="",E16="",B16=""),"",IF(A16="","Falta la fecha",IF(OR(A16&lt;'Listas'!$K$4,A16&gt;'Listas'!$K$5),"Otro año",IF(B16="","Elige categoría",IF(E16="","Falta el monto","OK")))))</f>
        <v/>
      </c>
    </row>
    <row r="17" ht="18" customHeight="1">
      <c r="A17" s="40" t="n"/>
      <c r="B17" s="32" t="n"/>
      <c r="C17" s="32" t="n"/>
      <c r="D17" s="32" t="n"/>
      <c r="E17" s="43" t="n"/>
      <c r="F17" s="37">
        <f>IF(AND(A17="",E17="",B17=""),"",IF(A17="","Falta la fecha",IF(OR(A17&lt;'Listas'!$K$4,A17&gt;'Listas'!$K$5),"Otro año",IF(B17="","Elige categoría",IF(E17="","Falta el monto","OK")))))</f>
        <v/>
      </c>
    </row>
    <row r="18" ht="18" customHeight="1">
      <c r="A18" s="40" t="n"/>
      <c r="B18" s="32" t="n"/>
      <c r="C18" s="32" t="n"/>
      <c r="D18" s="32" t="n"/>
      <c r="E18" s="43" t="n"/>
      <c r="F18" s="37">
        <f>IF(AND(A18="",E18="",B18=""),"",IF(A18="","Falta la fecha",IF(OR(A18&lt;'Listas'!$K$4,A18&gt;'Listas'!$K$5),"Otro año",IF(B18="","Elige categoría",IF(E18="","Falta el monto","OK")))))</f>
        <v/>
      </c>
    </row>
    <row r="19" ht="18" customHeight="1">
      <c r="A19" s="40" t="n"/>
      <c r="B19" s="32" t="n"/>
      <c r="C19" s="32" t="n"/>
      <c r="D19" s="32" t="n"/>
      <c r="E19" s="43" t="n"/>
      <c r="F19" s="37">
        <f>IF(AND(A19="",E19="",B19=""),"",IF(A19="","Falta la fecha",IF(OR(A19&lt;'Listas'!$K$4,A19&gt;'Listas'!$K$5),"Otro año",IF(B19="","Elige categoría",IF(E19="","Falta el monto","OK")))))</f>
        <v/>
      </c>
    </row>
    <row r="20" ht="18" customHeight="1">
      <c r="A20" s="40" t="n"/>
      <c r="B20" s="32" t="n"/>
      <c r="C20" s="32" t="n"/>
      <c r="D20" s="32" t="n"/>
      <c r="E20" s="43" t="n"/>
      <c r="F20" s="37">
        <f>IF(AND(A20="",E20="",B20=""),"",IF(A20="","Falta la fecha",IF(OR(A20&lt;'Listas'!$K$4,A20&gt;'Listas'!$K$5),"Otro año",IF(B20="","Elige categoría",IF(E20="","Falta el monto","OK")))))</f>
        <v/>
      </c>
    </row>
    <row r="21" ht="18" customHeight="1">
      <c r="A21" s="40" t="n"/>
      <c r="B21" s="32" t="n"/>
      <c r="C21" s="32" t="n"/>
      <c r="D21" s="32" t="n"/>
      <c r="E21" s="43" t="n"/>
      <c r="F21" s="37">
        <f>IF(AND(A21="",E21="",B21=""),"",IF(A21="","Falta la fecha",IF(OR(A21&lt;'Listas'!$K$4,A21&gt;'Listas'!$K$5),"Otro año",IF(B21="","Elige categoría",IF(E21="","Falta el monto","OK")))))</f>
        <v/>
      </c>
    </row>
    <row r="22" ht="18" customHeight="1">
      <c r="A22" s="40" t="n"/>
      <c r="B22" s="32" t="n"/>
      <c r="C22" s="32" t="n"/>
      <c r="D22" s="32" t="n"/>
      <c r="E22" s="43" t="n"/>
      <c r="F22" s="37">
        <f>IF(AND(A22="",E22="",B22=""),"",IF(A22="","Falta la fecha",IF(OR(A22&lt;'Listas'!$K$4,A22&gt;'Listas'!$K$5),"Otro año",IF(B22="","Elige categoría",IF(E22="","Falta el monto","OK")))))</f>
        <v/>
      </c>
    </row>
    <row r="23" ht="18" customHeight="1">
      <c r="A23" s="40" t="n"/>
      <c r="B23" s="32" t="n"/>
      <c r="C23" s="32" t="n"/>
      <c r="D23" s="32" t="n"/>
      <c r="E23" s="43" t="n"/>
      <c r="F23" s="37">
        <f>IF(AND(A23="",E23="",B23=""),"",IF(A23="","Falta la fecha",IF(OR(A23&lt;'Listas'!$K$4,A23&gt;'Listas'!$K$5),"Otro año",IF(B23="","Elige categoría",IF(E23="","Falta el monto","OK")))))</f>
        <v/>
      </c>
    </row>
    <row r="24" ht="18" customHeight="1">
      <c r="A24" s="40" t="n"/>
      <c r="B24" s="32" t="n"/>
      <c r="C24" s="32" t="n"/>
      <c r="D24" s="32" t="n"/>
      <c r="E24" s="43" t="n"/>
      <c r="F24" s="37">
        <f>IF(AND(A24="",E24="",B24=""),"",IF(A24="","Falta la fecha",IF(OR(A24&lt;'Listas'!$K$4,A24&gt;'Listas'!$K$5),"Otro año",IF(B24="","Elige categoría",IF(E24="","Falta el monto","OK")))))</f>
        <v/>
      </c>
    </row>
    <row r="25" ht="18" customHeight="1">
      <c r="A25" s="40" t="n"/>
      <c r="B25" s="32" t="n"/>
      <c r="C25" s="32" t="n"/>
      <c r="D25" s="32" t="n"/>
      <c r="E25" s="43" t="n"/>
      <c r="F25" s="37">
        <f>IF(AND(A25="",E25="",B25=""),"",IF(A25="","Falta la fecha",IF(OR(A25&lt;'Listas'!$K$4,A25&gt;'Listas'!$K$5),"Otro año",IF(B25="","Elige categoría",IF(E25="","Falta el monto","OK")))))</f>
        <v/>
      </c>
    </row>
    <row r="26" ht="18" customHeight="1">
      <c r="A26" s="40" t="n"/>
      <c r="B26" s="32" t="n"/>
      <c r="C26" s="32" t="n"/>
      <c r="D26" s="32" t="n"/>
      <c r="E26" s="43" t="n"/>
      <c r="F26" s="37">
        <f>IF(AND(A26="",E26="",B26=""),"",IF(A26="","Falta la fecha",IF(OR(A26&lt;'Listas'!$K$4,A26&gt;'Listas'!$K$5),"Otro año",IF(B26="","Elige categoría",IF(E26="","Falta el monto","OK")))))</f>
        <v/>
      </c>
    </row>
    <row r="27" ht="18" customHeight="1">
      <c r="A27" s="40" t="n"/>
      <c r="B27" s="32" t="n"/>
      <c r="C27" s="32" t="n"/>
      <c r="D27" s="32" t="n"/>
      <c r="E27" s="43" t="n"/>
      <c r="F27" s="37">
        <f>IF(AND(A27="",E27="",B27=""),"",IF(A27="","Falta la fecha",IF(OR(A27&lt;'Listas'!$K$4,A27&gt;'Listas'!$K$5),"Otro año",IF(B27="","Elige categoría",IF(E27="","Falta el monto","OK")))))</f>
        <v/>
      </c>
    </row>
    <row r="28" ht="18" customHeight="1">
      <c r="A28" s="40" t="n"/>
      <c r="B28" s="32" t="n"/>
      <c r="C28" s="32" t="n"/>
      <c r="D28" s="32" t="n"/>
      <c r="E28" s="43" t="n"/>
      <c r="F28" s="37">
        <f>IF(AND(A28="",E28="",B28=""),"",IF(A28="","Falta la fecha",IF(OR(A28&lt;'Listas'!$K$4,A28&gt;'Listas'!$K$5),"Otro año",IF(B28="","Elige categoría",IF(E28="","Falta el monto","OK")))))</f>
        <v/>
      </c>
    </row>
    <row r="29" ht="18" customHeight="1">
      <c r="A29" s="40" t="n"/>
      <c r="B29" s="32" t="n"/>
      <c r="C29" s="32" t="n"/>
      <c r="D29" s="32" t="n"/>
      <c r="E29" s="43" t="n"/>
      <c r="F29" s="37">
        <f>IF(AND(A29="",E29="",B29=""),"",IF(A29="","Falta la fecha",IF(OR(A29&lt;'Listas'!$K$4,A29&gt;'Listas'!$K$5),"Otro año",IF(B29="","Elige categoría",IF(E29="","Falta el monto","OK")))))</f>
        <v/>
      </c>
    </row>
    <row r="30" ht="18" customHeight="1">
      <c r="A30" s="40" t="n"/>
      <c r="B30" s="32" t="n"/>
      <c r="C30" s="32" t="n"/>
      <c r="D30" s="32" t="n"/>
      <c r="E30" s="43" t="n"/>
      <c r="F30" s="37">
        <f>IF(AND(A30="",E30="",B30=""),"",IF(A30="","Falta la fecha",IF(OR(A30&lt;'Listas'!$K$4,A30&gt;'Listas'!$K$5),"Otro año",IF(B30="","Elige categoría",IF(E30="","Falta el monto","OK")))))</f>
        <v/>
      </c>
    </row>
    <row r="31" ht="18" customHeight="1">
      <c r="A31" s="40" t="n"/>
      <c r="B31" s="32" t="n"/>
      <c r="C31" s="32" t="n"/>
      <c r="D31" s="32" t="n"/>
      <c r="E31" s="43" t="n"/>
      <c r="F31" s="37">
        <f>IF(AND(A31="",E31="",B31=""),"",IF(A31="","Falta la fecha",IF(OR(A31&lt;'Listas'!$K$4,A31&gt;'Listas'!$K$5),"Otro año",IF(B31="","Elige categoría",IF(E31="","Falta el monto","OK")))))</f>
        <v/>
      </c>
    </row>
    <row r="32" ht="18" customHeight="1">
      <c r="A32" s="40" t="n"/>
      <c r="B32" s="32" t="n"/>
      <c r="C32" s="32" t="n"/>
      <c r="D32" s="32" t="n"/>
      <c r="E32" s="43" t="n"/>
      <c r="F32" s="37">
        <f>IF(AND(A32="",E32="",B32=""),"",IF(A32="","Falta la fecha",IF(OR(A32&lt;'Listas'!$K$4,A32&gt;'Listas'!$K$5),"Otro año",IF(B32="","Elige categoría",IF(E32="","Falta el monto","OK")))))</f>
        <v/>
      </c>
    </row>
    <row r="33" ht="18" customHeight="1">
      <c r="A33" s="40" t="n"/>
      <c r="B33" s="32" t="n"/>
      <c r="C33" s="32" t="n"/>
      <c r="D33" s="32" t="n"/>
      <c r="E33" s="43" t="n"/>
      <c r="F33" s="37">
        <f>IF(AND(A33="",E33="",B33=""),"",IF(A33="","Falta la fecha",IF(OR(A33&lt;'Listas'!$K$4,A33&gt;'Listas'!$K$5),"Otro año",IF(B33="","Elige categoría",IF(E33="","Falta el monto","OK")))))</f>
        <v/>
      </c>
    </row>
    <row r="34" ht="18" customHeight="1">
      <c r="A34" s="40" t="n"/>
      <c r="B34" s="32" t="n"/>
      <c r="C34" s="32" t="n"/>
      <c r="D34" s="32" t="n"/>
      <c r="E34" s="43" t="n"/>
      <c r="F34" s="37">
        <f>IF(AND(A34="",E34="",B34=""),"",IF(A34="","Falta la fecha",IF(OR(A34&lt;'Listas'!$K$4,A34&gt;'Listas'!$K$5),"Otro año",IF(B34="","Elige categoría",IF(E34="","Falta el monto","OK")))))</f>
        <v/>
      </c>
    </row>
    <row r="35" ht="18" customHeight="1">
      <c r="A35" s="40" t="n"/>
      <c r="B35" s="32" t="n"/>
      <c r="C35" s="32" t="n"/>
      <c r="D35" s="32" t="n"/>
      <c r="E35" s="43" t="n"/>
      <c r="F35" s="37">
        <f>IF(AND(A35="",E35="",B35=""),"",IF(A35="","Falta la fecha",IF(OR(A35&lt;'Listas'!$K$4,A35&gt;'Listas'!$K$5),"Otro año",IF(B35="","Elige categoría",IF(E35="","Falta el monto","OK")))))</f>
        <v/>
      </c>
    </row>
    <row r="36" ht="18" customHeight="1">
      <c r="A36" s="40" t="n"/>
      <c r="B36" s="32" t="n"/>
      <c r="C36" s="32" t="n"/>
      <c r="D36" s="32" t="n"/>
      <c r="E36" s="43" t="n"/>
      <c r="F36" s="37">
        <f>IF(AND(A36="",E36="",B36=""),"",IF(A36="","Falta la fecha",IF(OR(A36&lt;'Listas'!$K$4,A36&gt;'Listas'!$K$5),"Otro año",IF(B36="","Elige categoría",IF(E36="","Falta el monto","OK")))))</f>
        <v/>
      </c>
    </row>
    <row r="37" ht="18" customHeight="1">
      <c r="A37" s="40" t="n"/>
      <c r="B37" s="32" t="n"/>
      <c r="C37" s="32" t="n"/>
      <c r="D37" s="32" t="n"/>
      <c r="E37" s="43" t="n"/>
      <c r="F37" s="37">
        <f>IF(AND(A37="",E37="",B37=""),"",IF(A37="","Falta la fecha",IF(OR(A37&lt;'Listas'!$K$4,A37&gt;'Listas'!$K$5),"Otro año",IF(B37="","Elige categoría",IF(E37="","Falta el monto","OK")))))</f>
        <v/>
      </c>
    </row>
    <row r="38" ht="18" customHeight="1">
      <c r="A38" s="40" t="n"/>
      <c r="B38" s="32" t="n"/>
      <c r="C38" s="32" t="n"/>
      <c r="D38" s="32" t="n"/>
      <c r="E38" s="43" t="n"/>
      <c r="F38" s="37">
        <f>IF(AND(A38="",E38="",B38=""),"",IF(A38="","Falta la fecha",IF(OR(A38&lt;'Listas'!$K$4,A38&gt;'Listas'!$K$5),"Otro año",IF(B38="","Elige categoría",IF(E38="","Falta el monto","OK")))))</f>
        <v/>
      </c>
    </row>
    <row r="39" ht="18" customHeight="1">
      <c r="A39" s="40" t="n"/>
      <c r="B39" s="32" t="n"/>
      <c r="C39" s="32" t="n"/>
      <c r="D39" s="32" t="n"/>
      <c r="E39" s="43" t="n"/>
      <c r="F39" s="37">
        <f>IF(AND(A39="",E39="",B39=""),"",IF(A39="","Falta la fecha",IF(OR(A39&lt;'Listas'!$K$4,A39&gt;'Listas'!$K$5),"Otro año",IF(B39="","Elige categoría",IF(E39="","Falta el monto","OK")))))</f>
        <v/>
      </c>
    </row>
    <row r="40" ht="18" customHeight="1">
      <c r="A40" s="40" t="n"/>
      <c r="B40" s="32" t="n"/>
      <c r="C40" s="32" t="n"/>
      <c r="D40" s="32" t="n"/>
      <c r="E40" s="43" t="n"/>
      <c r="F40" s="37">
        <f>IF(AND(A40="",E40="",B40=""),"",IF(A40="","Falta la fecha",IF(OR(A40&lt;'Listas'!$K$4,A40&gt;'Listas'!$K$5),"Otro año",IF(B40="","Elige categoría",IF(E40="","Falta el monto","OK")))))</f>
        <v/>
      </c>
    </row>
    <row r="41" ht="18" customHeight="1">
      <c r="A41" s="40" t="n"/>
      <c r="B41" s="32" t="n"/>
      <c r="C41" s="32" t="n"/>
      <c r="D41" s="32" t="n"/>
      <c r="E41" s="43" t="n"/>
      <c r="F41" s="37">
        <f>IF(AND(A41="",E41="",B41=""),"",IF(A41="","Falta la fecha",IF(OR(A41&lt;'Listas'!$K$4,A41&gt;'Listas'!$K$5),"Otro año",IF(B41="","Elige categoría",IF(E41="","Falta el monto","OK")))))</f>
        <v/>
      </c>
    </row>
    <row r="42" ht="18" customHeight="1">
      <c r="A42" s="40" t="n"/>
      <c r="B42" s="32" t="n"/>
      <c r="C42" s="32" t="n"/>
      <c r="D42" s="32" t="n"/>
      <c r="E42" s="43" t="n"/>
      <c r="F42" s="37">
        <f>IF(AND(A42="",E42="",B42=""),"",IF(A42="","Falta la fecha",IF(OR(A42&lt;'Listas'!$K$4,A42&gt;'Listas'!$K$5),"Otro año",IF(B42="","Elige categoría",IF(E42="","Falta el monto","OK")))))</f>
        <v/>
      </c>
    </row>
    <row r="43" ht="18" customHeight="1">
      <c r="A43" s="40" t="n"/>
      <c r="B43" s="32" t="n"/>
      <c r="C43" s="32" t="n"/>
      <c r="D43" s="32" t="n"/>
      <c r="E43" s="43" t="n"/>
      <c r="F43" s="37">
        <f>IF(AND(A43="",E43="",B43=""),"",IF(A43="","Falta la fecha",IF(OR(A43&lt;'Listas'!$K$4,A43&gt;'Listas'!$K$5),"Otro año",IF(B43="","Elige categoría",IF(E43="","Falta el monto","OK")))))</f>
        <v/>
      </c>
    </row>
    <row r="44" ht="18" customHeight="1">
      <c r="A44" s="40" t="n"/>
      <c r="B44" s="32" t="n"/>
      <c r="C44" s="32" t="n"/>
      <c r="D44" s="32" t="n"/>
      <c r="E44" s="43" t="n"/>
      <c r="F44" s="37">
        <f>IF(AND(A44="",E44="",B44=""),"",IF(A44="","Falta la fecha",IF(OR(A44&lt;'Listas'!$K$4,A44&gt;'Listas'!$K$5),"Otro año",IF(B44="","Elige categoría",IF(E44="","Falta el monto","OK")))))</f>
        <v/>
      </c>
    </row>
    <row r="45" ht="18" customHeight="1">
      <c r="A45" s="40" t="n"/>
      <c r="B45" s="32" t="n"/>
      <c r="C45" s="32" t="n"/>
      <c r="D45" s="32" t="n"/>
      <c r="E45" s="43" t="n"/>
      <c r="F45" s="37">
        <f>IF(AND(A45="",E45="",B45=""),"",IF(A45="","Falta la fecha",IF(OR(A45&lt;'Listas'!$K$4,A45&gt;'Listas'!$K$5),"Otro año",IF(B45="","Elige categoría",IF(E45="","Falta el monto","OK")))))</f>
        <v/>
      </c>
    </row>
    <row r="46" ht="18" customHeight="1">
      <c r="A46" s="40" t="n"/>
      <c r="B46" s="32" t="n"/>
      <c r="C46" s="32" t="n"/>
      <c r="D46" s="32" t="n"/>
      <c r="E46" s="43" t="n"/>
      <c r="F46" s="37">
        <f>IF(AND(A46="",E46="",B46=""),"",IF(A46="","Falta la fecha",IF(OR(A46&lt;'Listas'!$K$4,A46&gt;'Listas'!$K$5),"Otro año",IF(B46="","Elige categoría",IF(E46="","Falta el monto","OK")))))</f>
        <v/>
      </c>
    </row>
    <row r="47" ht="18" customHeight="1">
      <c r="A47" s="40" t="n"/>
      <c r="B47" s="32" t="n"/>
      <c r="C47" s="32" t="n"/>
      <c r="D47" s="32" t="n"/>
      <c r="E47" s="43" t="n"/>
      <c r="F47" s="37">
        <f>IF(AND(A47="",E47="",B47=""),"",IF(A47="","Falta la fecha",IF(OR(A47&lt;'Listas'!$K$4,A47&gt;'Listas'!$K$5),"Otro año",IF(B47="","Elige categoría",IF(E47="","Falta el monto","OK")))))</f>
        <v/>
      </c>
    </row>
    <row r="48" ht="18" customHeight="1">
      <c r="A48" s="40" t="n"/>
      <c r="B48" s="32" t="n"/>
      <c r="C48" s="32" t="n"/>
      <c r="D48" s="32" t="n"/>
      <c r="E48" s="43" t="n"/>
      <c r="F48" s="37">
        <f>IF(AND(A48="",E48="",B48=""),"",IF(A48="","Falta la fecha",IF(OR(A48&lt;'Listas'!$K$4,A48&gt;'Listas'!$K$5),"Otro año",IF(B48="","Elige categoría",IF(E48="","Falta el monto","OK")))))</f>
        <v/>
      </c>
    </row>
    <row r="49" ht="18" customHeight="1">
      <c r="A49" s="40" t="n"/>
      <c r="B49" s="32" t="n"/>
      <c r="C49" s="32" t="n"/>
      <c r="D49" s="32" t="n"/>
      <c r="E49" s="43" t="n"/>
      <c r="F49" s="37">
        <f>IF(AND(A49="",E49="",B49=""),"",IF(A49="","Falta la fecha",IF(OR(A49&lt;'Listas'!$K$4,A49&gt;'Listas'!$K$5),"Otro año",IF(B49="","Elige categoría",IF(E49="","Falta el monto","OK")))))</f>
        <v/>
      </c>
    </row>
    <row r="50" ht="18" customHeight="1">
      <c r="A50" s="40" t="n"/>
      <c r="B50" s="32" t="n"/>
      <c r="C50" s="32" t="n"/>
      <c r="D50" s="32" t="n"/>
      <c r="E50" s="43" t="n"/>
      <c r="F50" s="37">
        <f>IF(AND(A50="",E50="",B50=""),"",IF(A50="","Falta la fecha",IF(OR(A50&lt;'Listas'!$K$4,A50&gt;'Listas'!$K$5),"Otro año",IF(B50="","Elige categoría",IF(E50="","Falta el monto","OK")))))</f>
        <v/>
      </c>
    </row>
    <row r="51" ht="18" customHeight="1">
      <c r="A51" s="40" t="n"/>
      <c r="B51" s="32" t="n"/>
      <c r="C51" s="32" t="n"/>
      <c r="D51" s="32" t="n"/>
      <c r="E51" s="43" t="n"/>
      <c r="F51" s="37">
        <f>IF(AND(A51="",E51="",B51=""),"",IF(A51="","Falta la fecha",IF(OR(A51&lt;'Listas'!$K$4,A51&gt;'Listas'!$K$5),"Otro año",IF(B51="","Elige categoría",IF(E51="","Falta el monto","OK")))))</f>
        <v/>
      </c>
    </row>
    <row r="52" ht="18" customHeight="1">
      <c r="A52" s="40" t="n"/>
      <c r="B52" s="32" t="n"/>
      <c r="C52" s="32" t="n"/>
      <c r="D52" s="32" t="n"/>
      <c r="E52" s="43" t="n"/>
      <c r="F52" s="37">
        <f>IF(AND(A52="",E52="",B52=""),"",IF(A52="","Falta la fecha",IF(OR(A52&lt;'Listas'!$K$4,A52&gt;'Listas'!$K$5),"Otro año",IF(B52="","Elige categoría",IF(E52="","Falta el monto","OK")))))</f>
        <v/>
      </c>
    </row>
    <row r="53" ht="18" customHeight="1">
      <c r="A53" s="40" t="n"/>
      <c r="B53" s="32" t="n"/>
      <c r="C53" s="32" t="n"/>
      <c r="D53" s="32" t="n"/>
      <c r="E53" s="43" t="n"/>
      <c r="F53" s="37">
        <f>IF(AND(A53="",E53="",B53=""),"",IF(A53="","Falta la fecha",IF(OR(A53&lt;'Listas'!$K$4,A53&gt;'Listas'!$K$5),"Otro año",IF(B53="","Elige categoría",IF(E53="","Falta el monto","OK")))))</f>
        <v/>
      </c>
    </row>
    <row r="54" ht="18" customHeight="1">
      <c r="A54" s="40" t="n"/>
      <c r="B54" s="32" t="n"/>
      <c r="C54" s="32" t="n"/>
      <c r="D54" s="32" t="n"/>
      <c r="E54" s="43" t="n"/>
      <c r="F54" s="37">
        <f>IF(AND(A54="",E54="",B54=""),"",IF(A54="","Falta la fecha",IF(OR(A54&lt;'Listas'!$K$4,A54&gt;'Listas'!$K$5),"Otro año",IF(B54="","Elige categoría",IF(E54="","Falta el monto","OK")))))</f>
        <v/>
      </c>
    </row>
    <row r="55" ht="18" customHeight="1">
      <c r="A55" s="40" t="n"/>
      <c r="B55" s="32" t="n"/>
      <c r="C55" s="32" t="n"/>
      <c r="D55" s="32" t="n"/>
      <c r="E55" s="43" t="n"/>
      <c r="F55" s="37">
        <f>IF(AND(A55="",E55="",B55=""),"",IF(A55="","Falta la fecha",IF(OR(A55&lt;'Listas'!$K$4,A55&gt;'Listas'!$K$5),"Otro año",IF(B55="","Elige categoría",IF(E55="","Falta el monto","OK")))))</f>
        <v/>
      </c>
    </row>
    <row r="56" ht="18" customHeight="1">
      <c r="A56" s="40" t="n"/>
      <c r="B56" s="32" t="n"/>
      <c r="C56" s="32" t="n"/>
      <c r="D56" s="32" t="n"/>
      <c r="E56" s="43" t="n"/>
      <c r="F56" s="37">
        <f>IF(AND(A56="",E56="",B56=""),"",IF(A56="","Falta la fecha",IF(OR(A56&lt;'Listas'!$K$4,A56&gt;'Listas'!$K$5),"Otro año",IF(B56="","Elige categoría",IF(E56="","Falta el monto","OK")))))</f>
        <v/>
      </c>
    </row>
    <row r="57" ht="18" customHeight="1">
      <c r="A57" s="40" t="n"/>
      <c r="B57" s="32" t="n"/>
      <c r="C57" s="32" t="n"/>
      <c r="D57" s="32" t="n"/>
      <c r="E57" s="43" t="n"/>
      <c r="F57" s="37">
        <f>IF(AND(A57="",E57="",B57=""),"",IF(A57="","Falta la fecha",IF(OR(A57&lt;'Listas'!$K$4,A57&gt;'Listas'!$K$5),"Otro año",IF(B57="","Elige categoría",IF(E57="","Falta el monto","OK")))))</f>
        <v/>
      </c>
    </row>
    <row r="58" ht="18" customHeight="1">
      <c r="A58" s="40" t="n"/>
      <c r="B58" s="32" t="n"/>
      <c r="C58" s="32" t="n"/>
      <c r="D58" s="32" t="n"/>
      <c r="E58" s="43" t="n"/>
      <c r="F58" s="37">
        <f>IF(AND(A58="",E58="",B58=""),"",IF(A58="","Falta la fecha",IF(OR(A58&lt;'Listas'!$K$4,A58&gt;'Listas'!$K$5),"Otro año",IF(B58="","Elige categoría",IF(E58="","Falta el monto","OK")))))</f>
        <v/>
      </c>
    </row>
    <row r="59" ht="18" customHeight="1">
      <c r="A59" s="40" t="n"/>
      <c r="B59" s="32" t="n"/>
      <c r="C59" s="32" t="n"/>
      <c r="D59" s="32" t="n"/>
      <c r="E59" s="43" t="n"/>
      <c r="F59" s="37">
        <f>IF(AND(A59="",E59="",B59=""),"",IF(A59="","Falta la fecha",IF(OR(A59&lt;'Listas'!$K$4,A59&gt;'Listas'!$K$5),"Otro año",IF(B59="","Elige categoría",IF(E59="","Falta el monto","OK")))))</f>
        <v/>
      </c>
    </row>
    <row r="60" ht="18" customHeight="1">
      <c r="A60" s="40" t="n"/>
      <c r="B60" s="32" t="n"/>
      <c r="C60" s="32" t="n"/>
      <c r="D60" s="32" t="n"/>
      <c r="E60" s="43" t="n"/>
      <c r="F60" s="37">
        <f>IF(AND(A60="",E60="",B60=""),"",IF(A60="","Falta la fecha",IF(OR(A60&lt;'Listas'!$K$4,A60&gt;'Listas'!$K$5),"Otro año",IF(B60="","Elige categoría",IF(E60="","Falta el monto","OK")))))</f>
        <v/>
      </c>
    </row>
    <row r="61" ht="18" customHeight="1">
      <c r="A61" s="40" t="n"/>
      <c r="B61" s="32" t="n"/>
      <c r="C61" s="32" t="n"/>
      <c r="D61" s="32" t="n"/>
      <c r="E61" s="43" t="n"/>
      <c r="F61" s="37">
        <f>IF(AND(A61="",E61="",B61=""),"",IF(A61="","Falta la fecha",IF(OR(A61&lt;'Listas'!$K$4,A61&gt;'Listas'!$K$5),"Otro año",IF(B61="","Elige categoría",IF(E61="","Falta el monto","OK")))))</f>
        <v/>
      </c>
    </row>
    <row r="62" ht="18" customHeight="1">
      <c r="A62" s="40" t="n"/>
      <c r="B62" s="32" t="n"/>
      <c r="C62" s="32" t="n"/>
      <c r="D62" s="32" t="n"/>
      <c r="E62" s="43" t="n"/>
      <c r="F62" s="37">
        <f>IF(AND(A62="",E62="",B62=""),"",IF(A62="","Falta la fecha",IF(OR(A62&lt;'Listas'!$K$4,A62&gt;'Listas'!$K$5),"Otro año",IF(B62="","Elige categoría",IF(E62="","Falta el monto","OK")))))</f>
        <v/>
      </c>
    </row>
    <row r="63" ht="18" customHeight="1">
      <c r="A63" s="40" t="n"/>
      <c r="B63" s="32" t="n"/>
      <c r="C63" s="32" t="n"/>
      <c r="D63" s="32" t="n"/>
      <c r="E63" s="43" t="n"/>
      <c r="F63" s="37">
        <f>IF(AND(A63="",E63="",B63=""),"",IF(A63="","Falta la fecha",IF(OR(A63&lt;'Listas'!$K$4,A63&gt;'Listas'!$K$5),"Otro año",IF(B63="","Elige categoría",IF(E63="","Falta el monto","OK")))))</f>
        <v/>
      </c>
    </row>
    <row r="64" ht="18" customHeight="1">
      <c r="A64" s="40" t="n"/>
      <c r="B64" s="32" t="n"/>
      <c r="C64" s="32" t="n"/>
      <c r="D64" s="32" t="n"/>
      <c r="E64" s="43" t="n"/>
      <c r="F64" s="37">
        <f>IF(AND(A64="",E64="",B64=""),"",IF(A64="","Falta la fecha",IF(OR(A64&lt;'Listas'!$K$4,A64&gt;'Listas'!$K$5),"Otro año",IF(B64="","Elige categoría",IF(E64="","Falta el monto","OK")))))</f>
        <v/>
      </c>
    </row>
    <row r="65" ht="18" customHeight="1">
      <c r="A65" s="40" t="n"/>
      <c r="B65" s="32" t="n"/>
      <c r="C65" s="32" t="n"/>
      <c r="D65" s="32" t="n"/>
      <c r="E65" s="43" t="n"/>
      <c r="F65" s="37">
        <f>IF(AND(A65="",E65="",B65=""),"",IF(A65="","Falta la fecha",IF(OR(A65&lt;'Listas'!$K$4,A65&gt;'Listas'!$K$5),"Otro año",IF(B65="","Elige categoría",IF(E65="","Falta el monto","OK")))))</f>
        <v/>
      </c>
    </row>
    <row r="66" ht="18" customHeight="1">
      <c r="A66" s="40" t="n"/>
      <c r="B66" s="32" t="n"/>
      <c r="C66" s="32" t="n"/>
      <c r="D66" s="32" t="n"/>
      <c r="E66" s="43" t="n"/>
      <c r="F66" s="37">
        <f>IF(AND(A66="",E66="",B66=""),"",IF(A66="","Falta la fecha",IF(OR(A66&lt;'Listas'!$K$4,A66&gt;'Listas'!$K$5),"Otro año",IF(B66="","Elige categoría",IF(E66="","Falta el monto","OK")))))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1">
    <mergeCell ref="A2:G2"/>
  </mergeCells>
  <conditionalFormatting sqref="F7:F66">
    <cfRule type="expression" priority="1" dxfId="1">
      <formula>OR(F7="Falta la fecha",F7="Otro año",F7="Elige propiedad",F7="Propiedad que no está en la lista",F7="Elige categoría",F7="Falta el monto",F7="¿Deducible?",F7="Mejora: pregúntale a tu contador")</formula>
    </cfRule>
  </conditionalFormatting>
  <dataValidations count="3">
    <dataValidation sqref="B7:B66" showDropDown="0" showInputMessage="1" showErrorMessage="1" allowBlank="1" errorTitle="Revisa esta celda" error="Elige un valor de la lista." promptTitle="Categoría" prompt="Cada categoría es una línea del Schedule E del IRS, Parte I. Un techo nuevo u otra mejora no es reparación: elige Mejora." type="list" errorStyle="stop">
      <formula1>'Listas'!$A$2:$A$17</formula1>
    </dataValidation>
    <dataValidation sqref="E7:E66" showDropDown="0" showInputMessage="1" showErrorMessage="1" allowBlank="1" errorTitle="Revisa esta celda" error="Ese valor no va aquí. Lee el mensaje de esta celda." promptTitle="Monto" prompt="Lo que pagaste, con impuesto." type="decimal" errorStyle="stop" operator="greaterThanOrEqual">
      <formula1>0</formula1>
    </dataValidation>
    <dataValidation sqref="A7:A66" showDropDown="0" showInputMessage="1" showErrorMessage="0" allowBlank="1" errorTitle="Revisa esta celda" error="Ese valor no va aquí. Lee el mensaje de esta celda." promptTitle="Fecha" prompt="La fecha en que lo pagaste. Solo cuentan las del año fiscal." errorStyle="stop"/>
  </dataValidations>
  <printOptions horizontalCentered="1"/>
  <pageMargins left="0.4" right="0.4" top="0.5" bottom="0.5" header="0.5" footer="0.5"/>
  <pageSetup orientation="landscape" paperSize="1" fitToHeight="0" fitToWidth="1"/>
  <headerFooter>
    <oddHeader/>
    <oddFooter>&amp;C&amp;"Arial"&amp;8 &amp;P /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121417"/>
    <outlinePr summaryBelow="1" summaryRight="1"/>
    <pageSetUpPr fitToPage="1"/>
  </sheetPr>
  <dimension ref="A1:C31"/>
  <sheetViews>
    <sheetView showGridLines="0" zoomScale="100" workbookViewId="0">
      <pane xSplit="2" ySplit="6" topLeftCell="C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46" customWidth="1" min="2" max="2"/>
    <col width="16" customWidth="1" min="3" max="3"/>
  </cols>
  <sheetData>
    <row r="1" ht="30" customHeight="1">
      <c r="A1" s="20" t="inlineStr">
        <is>
          <t>Resumen del año</t>
        </is>
      </c>
      <c r="B1" s="20" t="n"/>
      <c r="C1" s="21" t="inlineStr">
        <is>
          <t>Control de Rentas y Gastos</t>
        </is>
      </c>
    </row>
    <row r="2" ht="32.40000000000001" customHeight="1">
      <c r="A2" s="13" t="inlineStr">
        <is>
          <t>Se llena solo con las otras pestañas. Imprímelo o guárdalo en PDF para tu contador.</t>
        </is>
      </c>
    </row>
    <row r="3" ht="28" customHeight="1">
      <c r="B3" s="22" t="inlineStr">
        <is>
          <t>Rentas recibidas</t>
        </is>
      </c>
      <c r="C3" s="22" t="inlineStr">
        <is>
          <t>Ganancia o pérdida</t>
        </is>
      </c>
    </row>
    <row r="4" ht="26" customHeight="1">
      <c r="B4" s="25">
        <f>C7</f>
        <v/>
      </c>
      <c r="C4" s="24">
        <f>C24</f>
        <v/>
      </c>
    </row>
    <row r="5" ht="18" customHeight="1"/>
    <row r="6" ht="30" customHeight="1">
      <c r="A6" s="26" t="inlineStr">
        <is>
          <t>Línea</t>
        </is>
      </c>
      <c r="B6" s="26" t="inlineStr">
        <is>
          <t>Concepto</t>
        </is>
      </c>
      <c r="C6" s="35" t="inlineStr">
        <is>
          <t>Monto</t>
        </is>
      </c>
    </row>
    <row r="7" ht="18" customHeight="1">
      <c r="A7" s="37" t="n">
        <v>3</v>
      </c>
      <c r="B7" s="44" t="inlineStr">
        <is>
          <t>Rentas recibidas</t>
        </is>
      </c>
      <c r="C7" s="39">
        <f>SUM('Registro de rentas'!$D$7:$D$54)</f>
        <v/>
      </c>
    </row>
    <row r="8" ht="18" customHeight="1">
      <c r="A8" s="37" t="n">
        <v>5</v>
      </c>
      <c r="B8" s="44" t="inlineStr">
        <is>
          <t>Publicidad</t>
        </is>
      </c>
      <c r="C8" s="39">
        <f>SUMIFS('Gastos'!$E$7:$E$66,'Gastos'!$B$7:$B$66,'Listas'!$A$2,'Gastos'!$A$7:$A$66,"&gt;="&amp;'Listas'!$K$4,'Gastos'!$A$7:$A$66,"&lt;="&amp;'Listas'!$K$5)</f>
        <v/>
      </c>
    </row>
    <row r="9" ht="18" customHeight="1">
      <c r="A9" s="37" t="n">
        <v>6</v>
      </c>
      <c r="B9" s="44" t="inlineStr">
        <is>
          <t>Auto y viajes</t>
        </is>
      </c>
      <c r="C9" s="39">
        <f>SUMIFS('Gastos'!$E$7:$E$66,'Gastos'!$B$7:$B$66,'Listas'!$A$3,'Gastos'!$A$7:$A$66,"&gt;="&amp;'Listas'!$K$4,'Gastos'!$A$7:$A$66,"&lt;="&amp;'Listas'!$K$5)</f>
        <v/>
      </c>
    </row>
    <row r="10" ht="18" customHeight="1">
      <c r="A10" s="37" t="n">
        <v>7</v>
      </c>
      <c r="B10" s="44" t="inlineStr">
        <is>
          <t>Limpieza y mantenimiento</t>
        </is>
      </c>
      <c r="C10" s="39">
        <f>SUMIFS('Gastos'!$E$7:$E$66,'Gastos'!$B$7:$B$66,'Listas'!$A$4,'Gastos'!$A$7:$A$66,"&gt;="&amp;'Listas'!$K$4,'Gastos'!$A$7:$A$66,"&lt;="&amp;'Listas'!$K$5)</f>
        <v/>
      </c>
    </row>
    <row r="11" ht="18" customHeight="1">
      <c r="A11" s="37" t="n">
        <v>8</v>
      </c>
      <c r="B11" s="44" t="inlineStr">
        <is>
          <t>Comisiones</t>
        </is>
      </c>
      <c r="C11" s="39">
        <f>SUMIFS('Gastos'!$E$7:$E$66,'Gastos'!$B$7:$B$66,'Listas'!$A$5,'Gastos'!$A$7:$A$66,"&gt;="&amp;'Listas'!$K$4,'Gastos'!$A$7:$A$66,"&lt;="&amp;'Listas'!$K$5)</f>
        <v/>
      </c>
    </row>
    <row r="12" ht="18" customHeight="1">
      <c r="A12" s="37" t="n">
        <v>9</v>
      </c>
      <c r="B12" s="44" t="inlineStr">
        <is>
          <t>Seguros</t>
        </is>
      </c>
      <c r="C12" s="39">
        <f>SUMIFS('Gastos'!$E$7:$E$66,'Gastos'!$B$7:$B$66,'Listas'!$A$6,'Gastos'!$A$7:$A$66,"&gt;="&amp;'Listas'!$K$4,'Gastos'!$A$7:$A$66,"&lt;="&amp;'Listas'!$K$5)</f>
        <v/>
      </c>
    </row>
    <row r="13" ht="18" customHeight="1">
      <c r="A13" s="37" t="n">
        <v>10</v>
      </c>
      <c r="B13" s="44" t="inlineStr">
        <is>
          <t>Honorarios legales y profesionales</t>
        </is>
      </c>
      <c r="C13" s="39">
        <f>SUMIFS('Gastos'!$E$7:$E$66,'Gastos'!$B$7:$B$66,'Listas'!$A$7,'Gastos'!$A$7:$A$66,"&gt;="&amp;'Listas'!$K$4,'Gastos'!$A$7:$A$66,"&lt;="&amp;'Listas'!$K$5)</f>
        <v/>
      </c>
    </row>
    <row r="14" ht="18" customHeight="1">
      <c r="A14" s="37" t="n">
        <v>11</v>
      </c>
      <c r="B14" s="44" t="inlineStr">
        <is>
          <t>Honorarios de administración</t>
        </is>
      </c>
      <c r="C14" s="39">
        <f>SUMIFS('Gastos'!$E$7:$E$66,'Gastos'!$B$7:$B$66,'Listas'!$A$8,'Gastos'!$A$7:$A$66,"&gt;="&amp;'Listas'!$K$4,'Gastos'!$A$7:$A$66,"&lt;="&amp;'Listas'!$K$5)</f>
        <v/>
      </c>
    </row>
    <row r="15" ht="18" customHeight="1">
      <c r="A15" s="37" t="n">
        <v>12</v>
      </c>
      <c r="B15" s="44" t="inlineStr">
        <is>
          <t>Intereses de hipoteca a bancos</t>
        </is>
      </c>
      <c r="C15" s="39">
        <f>SUMIFS('Gastos'!$E$7:$E$66,'Gastos'!$B$7:$B$66,'Listas'!$A$9,'Gastos'!$A$7:$A$66,"&gt;="&amp;'Listas'!$K$4,'Gastos'!$A$7:$A$66,"&lt;="&amp;'Listas'!$K$5)</f>
        <v/>
      </c>
    </row>
    <row r="16" ht="18" customHeight="1">
      <c r="A16" s="37" t="n">
        <v>13</v>
      </c>
      <c r="B16" s="44" t="inlineStr">
        <is>
          <t>Otros intereses</t>
        </is>
      </c>
      <c r="C16" s="39">
        <f>SUMIFS('Gastos'!$E$7:$E$66,'Gastos'!$B$7:$B$66,'Listas'!$A$10,'Gastos'!$A$7:$A$66,"&gt;="&amp;'Listas'!$K$4,'Gastos'!$A$7:$A$66,"&lt;="&amp;'Listas'!$K$5)</f>
        <v/>
      </c>
    </row>
    <row r="17" ht="18" customHeight="1">
      <c r="A17" s="37" t="n">
        <v>14</v>
      </c>
      <c r="B17" s="44" t="inlineStr">
        <is>
          <t>Reparaciones</t>
        </is>
      </c>
      <c r="C17" s="39">
        <f>SUMIFS('Gastos'!$E$7:$E$66,'Gastos'!$B$7:$B$66,'Listas'!$A$11,'Gastos'!$A$7:$A$66,"&gt;="&amp;'Listas'!$K$4,'Gastos'!$A$7:$A$66,"&lt;="&amp;'Listas'!$K$5)</f>
        <v/>
      </c>
    </row>
    <row r="18" ht="18" customHeight="1">
      <c r="A18" s="37" t="n">
        <v>15</v>
      </c>
      <c r="B18" s="44" t="inlineStr">
        <is>
          <t>Materiales y suministros</t>
        </is>
      </c>
      <c r="C18" s="39">
        <f>SUMIFS('Gastos'!$E$7:$E$66,'Gastos'!$B$7:$B$66,'Listas'!$A$12,'Gastos'!$A$7:$A$66,"&gt;="&amp;'Listas'!$K$4,'Gastos'!$A$7:$A$66,"&lt;="&amp;'Listas'!$K$5)</f>
        <v/>
      </c>
    </row>
    <row r="19" ht="18" customHeight="1">
      <c r="A19" s="37" t="n">
        <v>16</v>
      </c>
      <c r="B19" s="44" t="inlineStr">
        <is>
          <t>Impuestos</t>
        </is>
      </c>
      <c r="C19" s="39">
        <f>SUMIFS('Gastos'!$E$7:$E$66,'Gastos'!$B$7:$B$66,'Listas'!$A$13,'Gastos'!$A$7:$A$66,"&gt;="&amp;'Listas'!$K$4,'Gastos'!$A$7:$A$66,"&lt;="&amp;'Listas'!$K$5)</f>
        <v/>
      </c>
    </row>
    <row r="20" ht="18" customHeight="1">
      <c r="A20" s="37" t="n">
        <v>17</v>
      </c>
      <c r="B20" s="44" t="inlineStr">
        <is>
          <t>Servicios (luz, agua, gas)</t>
        </is>
      </c>
      <c r="C20" s="39">
        <f>SUMIFS('Gastos'!$E$7:$E$66,'Gastos'!$B$7:$B$66,'Listas'!$A$14,'Gastos'!$A$7:$A$66,"&gt;="&amp;'Listas'!$K$4,'Gastos'!$A$7:$A$66,"&lt;="&amp;'Listas'!$K$5)</f>
        <v/>
      </c>
    </row>
    <row r="21" ht="18" customHeight="1">
      <c r="A21" s="37" t="n">
        <v>18</v>
      </c>
      <c r="B21" s="44" t="inlineStr">
        <is>
          <t>Depreciación o agotamiento</t>
        </is>
      </c>
      <c r="C21" s="39">
        <f>SUMIFS('Gastos'!$E$7:$E$66,'Gastos'!$B$7:$B$66,'Listas'!$A$15,'Gastos'!$A$7:$A$66,"&gt;="&amp;'Listas'!$K$4,'Gastos'!$A$7:$A$66,"&lt;="&amp;'Listas'!$K$5)</f>
        <v/>
      </c>
    </row>
    <row r="22" ht="18" customHeight="1">
      <c r="A22" s="37" t="n">
        <v>19</v>
      </c>
      <c r="B22" s="44" t="inlineStr">
        <is>
          <t>Otros</t>
        </is>
      </c>
      <c r="C22" s="39">
        <f>SUMIFS('Gastos'!$E$7:$E$66,'Gastos'!$B$7:$B$66,'Listas'!$A$16,'Gastos'!$A$7:$A$66,"&gt;="&amp;'Listas'!$K$4,'Gastos'!$A$7:$A$66,"&lt;="&amp;'Listas'!$K$5)</f>
        <v/>
      </c>
    </row>
    <row r="23" ht="18" customHeight="1">
      <c r="A23" s="45" t="n">
        <v>20</v>
      </c>
      <c r="B23" s="46" t="inlineStr">
        <is>
          <t>Total de gastos</t>
        </is>
      </c>
      <c r="C23" s="47">
        <f>SUM(C8:C22)</f>
        <v/>
      </c>
    </row>
    <row r="24" ht="18" customHeight="1">
      <c r="A24" s="45" t="n">
        <v>21</v>
      </c>
      <c r="B24" s="46" t="inlineStr">
        <is>
          <t>Ganancia o pérdida (3 menos 20)</t>
        </is>
      </c>
      <c r="C24" s="47">
        <f>C7-C23</f>
        <v/>
      </c>
    </row>
    <row r="25" ht="18" customHeight="1"/>
    <row r="26" ht="26" customHeight="1">
      <c r="A26" s="5" t="inlineStr">
        <is>
          <t>No va en el Schedule E</t>
        </is>
      </c>
      <c r="B26" s="6" t="n"/>
      <c r="C26" s="6" t="n"/>
    </row>
    <row r="27" ht="18" customHeight="1">
      <c r="A27" s="37" t="inlineStr"/>
      <c r="B27" s="44" t="inlineStr">
        <is>
          <t>Mejoras (se deprecian en varios años)</t>
        </is>
      </c>
      <c r="C27" s="39">
        <f>SUMIFS('Gastos'!$E$7:$E$66,'Gastos'!$B$7:$B$66,'Listas'!$A$17,'Gastos'!$A$7:$A$66,"&gt;="&amp;'Listas'!$K$4,'Gastos'!$A$7:$A$66,"&lt;="&amp;'Listas'!$K$5)</f>
        <v/>
      </c>
    </row>
    <row r="28" ht="18" customHeight="1">
      <c r="A28" s="37" t="inlineStr"/>
      <c r="B28" s="44" t="inlineStr">
        <is>
          <t>Renta que te deben hoy</t>
        </is>
      </c>
      <c r="C28" s="39">
        <f>SUMIF('Registro de rentas'!$J$7:$J$54,"&gt;0")</f>
        <v/>
      </c>
    </row>
    <row r="29" ht="18" customHeight="1"/>
    <row r="30" ht="32.40000000000001" customHeight="1">
      <c r="A30" s="13" t="inlineStr">
        <is>
          <t>Es un registro de tus números para tu contador, que confirma qué puedes deducir y cómo depreciar.</t>
        </is>
      </c>
    </row>
    <row r="31" ht="45.6" customHeight="1">
      <c r="A31" s="13" t="inlineStr">
        <is>
          <t>Los números de línea siguen el Schedule E (Formulario 1040) del IRS, Parte I, formulario 2025: https://www.irs.gov/pub/irs-pdf/f1040se.pdf. La renta cuenta en el mes al que corresponde.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4">
    <mergeCell ref="A31:C31"/>
    <mergeCell ref="A26:C26"/>
    <mergeCell ref="A30:C30"/>
    <mergeCell ref="A2:C2"/>
  </mergeCells>
  <printOptions horizontalCentered="1"/>
  <pageMargins left="0.4" right="0.4" top="0.5" bottom="0.5" header="0.5" footer="0.5"/>
  <pageSetup orientation="portrait" paperSize="1" fitToHeight="1" fitToWidth="1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K17"/>
  <sheetViews>
    <sheetView showGridLines="0" zoomScale="100" workbookViewId="0">
      <selection activeCell="A1" sqref="A1"/>
    </sheetView>
  </sheetViews>
  <sheetFormatPr baseColWidth="8" defaultRowHeight="15"/>
  <cols>
    <col width="36" customWidth="1" min="1" max="1"/>
    <col width="10" customWidth="1" min="2" max="2"/>
    <col width="8" customWidth="1" min="3" max="3"/>
    <col width="24" customWidth="1" min="4" max="4"/>
    <col width="20" customWidth="1" min="5" max="5"/>
    <col width="12" customWidth="1" min="6" max="6"/>
    <col width="28" customWidth="1" min="7" max="7"/>
    <col width="4" customWidth="1" min="8" max="8"/>
    <col width="4" customWidth="1" min="9" max="9"/>
    <col width="4" customWidth="1" min="10" max="10"/>
    <col width="14" customWidth="1" min="11" max="11"/>
  </cols>
  <sheetData>
    <row r="1" ht="18" customHeight="1">
      <c r="A1" s="26" t="inlineStr">
        <is>
          <t>Categoría</t>
        </is>
      </c>
      <c r="B1" s="26" t="inlineStr">
        <is>
          <t>Línea del Schedule E</t>
        </is>
      </c>
      <c r="C1" s="26" t="inlineStr">
        <is>
          <t>Sí / No</t>
        </is>
      </c>
      <c r="K1" s="26" t="inlineStr">
        <is>
          <t>Valores comunes</t>
        </is>
      </c>
    </row>
    <row r="2" ht="18" customHeight="1">
      <c r="A2" s="37" t="inlineStr">
        <is>
          <t>5 Publicidad</t>
        </is>
      </c>
      <c r="B2" s="37" t="n">
        <v>5</v>
      </c>
      <c r="C2" s="37" t="inlineStr">
        <is>
          <t>Sí</t>
        </is>
      </c>
      <c r="K2" s="31">
        <f>IF('Propiedad'!$C$8&lt;YEAR(TODAY()),12,IF('Propiedad'!$C$8&gt;YEAR(TODAY()),0,MONTH(TODAY())))</f>
        <v/>
      </c>
    </row>
    <row r="3" ht="18" customHeight="1">
      <c r="A3" s="37" t="inlineStr">
        <is>
          <t>6 Auto y viajes</t>
        </is>
      </c>
      <c r="B3" s="37" t="n">
        <v>6</v>
      </c>
      <c r="C3" s="37" t="inlineStr">
        <is>
          <t>No</t>
        </is>
      </c>
    </row>
    <row r="4" ht="18" customHeight="1">
      <c r="A4" s="37" t="inlineStr">
        <is>
          <t>7 Limpieza y mantenimiento</t>
        </is>
      </c>
      <c r="B4" s="37" t="n">
        <v>7</v>
      </c>
      <c r="K4" s="42">
        <f>DATE('Propiedad'!$C$8,1,1)</f>
        <v/>
      </c>
    </row>
    <row r="5" ht="18" customHeight="1">
      <c r="A5" s="37" t="inlineStr">
        <is>
          <t>8 Comisiones</t>
        </is>
      </c>
      <c r="B5" s="37" t="n">
        <v>8</v>
      </c>
      <c r="K5" s="42">
        <f>DATE('Propiedad'!$C$8,12,31)</f>
        <v/>
      </c>
    </row>
    <row r="6" ht="18" customHeight="1">
      <c r="A6" s="37" t="inlineStr">
        <is>
          <t>9 Seguros</t>
        </is>
      </c>
      <c r="B6" s="37" t="n">
        <v>9</v>
      </c>
    </row>
    <row r="7" ht="18" customHeight="1">
      <c r="A7" s="37" t="inlineStr">
        <is>
          <t>10 Honorarios legales y profesionales</t>
        </is>
      </c>
      <c r="B7" s="37" t="n">
        <v>10</v>
      </c>
    </row>
    <row r="8" ht="18" customHeight="1">
      <c r="A8" s="37" t="inlineStr">
        <is>
          <t>11 Honorarios de administración</t>
        </is>
      </c>
      <c r="B8" s="37" t="n">
        <v>11</v>
      </c>
    </row>
    <row r="9" ht="18" customHeight="1">
      <c r="A9" s="37" t="inlineStr">
        <is>
          <t>12 Intereses de hipoteca a bancos</t>
        </is>
      </c>
      <c r="B9" s="37" t="n">
        <v>12</v>
      </c>
    </row>
    <row r="10" ht="18" customHeight="1">
      <c r="A10" s="37" t="inlineStr">
        <is>
          <t>13 Otros intereses</t>
        </is>
      </c>
      <c r="B10" s="37" t="n">
        <v>13</v>
      </c>
    </row>
    <row r="11" ht="18" customHeight="1">
      <c r="A11" s="37" t="inlineStr">
        <is>
          <t>14 Reparaciones</t>
        </is>
      </c>
      <c r="B11" s="37" t="n">
        <v>14</v>
      </c>
    </row>
    <row r="12" ht="18" customHeight="1">
      <c r="A12" s="37" t="inlineStr">
        <is>
          <t>15 Materiales y suministros</t>
        </is>
      </c>
      <c r="B12" s="37" t="n">
        <v>15</v>
      </c>
    </row>
    <row r="13" ht="18" customHeight="1">
      <c r="A13" s="37" t="inlineStr">
        <is>
          <t>16 Impuestos</t>
        </is>
      </c>
      <c r="B13" s="37" t="n">
        <v>16</v>
      </c>
    </row>
    <row r="14" ht="18" customHeight="1">
      <c r="A14" s="37" t="inlineStr">
        <is>
          <t>17 Servicios (luz, agua, gas)</t>
        </is>
      </c>
      <c r="B14" s="37" t="n">
        <v>17</v>
      </c>
    </row>
    <row r="15" ht="18" customHeight="1">
      <c r="A15" s="37" t="inlineStr">
        <is>
          <t>18 Depreciación o agotamiento</t>
        </is>
      </c>
      <c r="B15" s="37" t="n">
        <v>18</v>
      </c>
    </row>
    <row r="16" ht="18" customHeight="1">
      <c r="A16" s="37" t="inlineStr">
        <is>
          <t>19 Otros</t>
        </is>
      </c>
      <c r="B16" s="37" t="n">
        <v>19</v>
      </c>
    </row>
    <row r="17" ht="18" customHeight="1">
      <c r="A17" s="37" t="inlineStr">
        <is>
          <t>Mejora (no es reparación)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Built by Estrada</dc:creator>
  <dcterms:created xmlns:dcterms="http://purl.org/dc/terms/" xmlns:xsi="http://www.w3.org/2001/XMLSchema-instance" xsi:type="dcterms:W3CDTF">2026-10-27T16:16:15Z</dcterms:created>
  <dcterms:modified xmlns:dcterms="http://purl.org/dc/terms/" xmlns:xsi="http://www.w3.org/2001/XMLSchema-instance" xsi:type="dcterms:W3CDTF">2026-10-27T16:16:15Z</dcterms:modified>
</cp:coreProperties>
</file>