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Analyzer" sheetId="2" state="visible" r:id="rId2"/>
  </sheets>
  <definedNames>
    <definedName name="_xlnm.Print_Area" localSheetId="0">'Start here'!$A$1:$E$50</definedName>
    <definedName name="_xlnm.Print_Area" localSheetId="1">'Analyzer'!$A$1:$E$98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;[Red]-&quot;$&quot;#,##0"/>
    <numFmt numFmtId="165" formatCode="0.0%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121417"/>
      <sz val="10"/>
    </font>
    <font>
      <name val="Arial"/>
      <b val="1"/>
      <color rgb="00FFFFFF"/>
      <sz val="10"/>
    </font>
    <font>
      <name val="Arial"/>
      <b val="1"/>
      <color rgb="00121417"/>
      <sz val="16"/>
    </font>
    <font>
      <name val="Arial"/>
      <b val="1"/>
      <color rgb="00121417"/>
      <sz val="14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D966"/>
      </patternFill>
    </fill>
  </fills>
  <borders count="4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12" fillId="2" borderId="0" applyAlignment="1" pivotButton="0" quotePrefix="0" xfId="0">
      <alignment vertical="center"/>
    </xf>
    <xf numFmtId="0" fontId="12" fillId="2" borderId="0" applyAlignment="1" pivotButton="0" quotePrefix="0" xfId="0">
      <alignment vertical="bottom"/>
    </xf>
    <xf numFmtId="0" fontId="13" fillId="2" borderId="0" applyAlignment="1" pivotButton="0" quotePrefix="0" xfId="0">
      <alignment horizontal="left" vertical="center" wrapText="1" indent="1"/>
    </xf>
    <xf numFmtId="0" fontId="14" fillId="6" borderId="0" applyAlignment="1" pivotButton="0" quotePrefix="0" xfId="0">
      <alignment vertical="center"/>
    </xf>
    <xf numFmtId="0" fontId="15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6" fillId="0" borderId="0" applyAlignment="1" pivotButton="0" quotePrefix="0" xfId="0">
      <alignment horizontal="center" vertical="top"/>
    </xf>
    <xf numFmtId="0" fontId="8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4" fillId="6" borderId="3" applyAlignment="1" pivotButton="0" quotePrefix="0" xfId="0">
      <alignment vertical="center"/>
    </xf>
    <xf numFmtId="0" fontId="1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4" fillId="3" borderId="2" applyAlignment="1" pivotButton="0" quotePrefix="0" xfId="0">
      <alignment vertical="center"/>
    </xf>
    <xf numFmtId="0" fontId="14" fillId="4" borderId="2" applyAlignment="1" pivotButton="0" quotePrefix="0" xfId="0">
      <alignment vertical="center"/>
    </xf>
    <xf numFmtId="0" fontId="14" fillId="5" borderId="2" applyAlignment="1" pivotButton="0" quotePrefix="0" xfId="0">
      <alignment vertical="center"/>
    </xf>
    <xf numFmtId="0" fontId="14" fillId="6" borderId="2" applyAlignment="1" pivotButton="0" quotePrefix="0" xfId="0">
      <alignment vertical="center"/>
    </xf>
    <xf numFmtId="0" fontId="14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8" fillId="0" borderId="0" applyAlignment="1" pivotButton="0" quotePrefix="0" xfId="0">
      <alignment horizontal="left" vertical="center" indent="1"/>
    </xf>
    <xf numFmtId="0" fontId="10" fillId="4" borderId="2" applyAlignment="1" pivotButton="0" quotePrefix="0" xfId="0">
      <alignment horizontal="center" vertical="center"/>
    </xf>
    <xf numFmtId="164" fontId="11" fillId="6" borderId="2" applyAlignment="1" pivotButton="0" quotePrefix="0" xfId="0">
      <alignment horizontal="right" vertical="center" indent="1"/>
    </xf>
    <xf numFmtId="0" fontId="9" fillId="2" borderId="2" applyAlignment="1" pivotButton="0" quotePrefix="0" xfId="0">
      <alignment horizontal="left" vertical="center" wrapText="1" indent="1"/>
    </xf>
    <xf numFmtId="0" fontId="9" fillId="2" borderId="2" applyAlignment="1" pivotButton="0" quotePrefix="0" xfId="0">
      <alignment horizontal="right" vertical="center" wrapText="1" indent="1"/>
    </xf>
    <xf numFmtId="0" fontId="9" fillId="2" borderId="2" applyAlignment="1" pivotButton="0" quotePrefix="0" xfId="0">
      <alignment horizontal="center" vertical="center" wrapText="1"/>
    </xf>
    <xf numFmtId="0" fontId="6" fillId="0" borderId="0" applyAlignment="1" pivotButton="0" quotePrefix="0" xfId="0">
      <alignment horizontal="left" vertical="center" indent="1"/>
    </xf>
    <xf numFmtId="164" fontId="8" fillId="5" borderId="2" applyAlignment="1" pivotButton="0" quotePrefix="0" xfId="0">
      <alignment horizontal="right" vertical="center" indent="1"/>
    </xf>
    <xf numFmtId="164" fontId="6" fillId="3" borderId="2" applyAlignment="1" applyProtection="1" pivotButton="0" quotePrefix="0" xfId="0">
      <alignment horizontal="right" vertical="center" indent="1"/>
      <protection locked="0" hidden="0"/>
    </xf>
    <xf numFmtId="0" fontId="6" fillId="4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 indent="1"/>
    </xf>
    <xf numFmtId="165" fontId="8" fillId="5" borderId="2" applyAlignment="1" pivotButton="0" quotePrefix="0" xfId="0">
      <alignment horizontal="righ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164" fontId="6" fillId="4" borderId="2" applyAlignment="1" pivotButton="0" quotePrefix="0" xfId="0">
      <alignment horizontal="right" vertical="center" indent="1"/>
    </xf>
    <xf numFmtId="3" fontId="6" fillId="4" borderId="2" applyAlignment="1" pivotButton="0" quotePrefix="0" xfId="0">
      <alignment horizontal="righ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center" vertical="center"/>
    </xf>
    <xf numFmtId="3" fontId="6" fillId="3" borderId="2" applyAlignment="1" applyProtection="1" pivotButton="0" quotePrefix="0" xfId="0">
      <alignment horizontal="righ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0" fontId="6" fillId="3" borderId="2" applyAlignment="1" applyProtection="1" pivotButton="0" quotePrefix="0" xfId="0">
      <alignment horizontal="right" vertical="center" indent="1"/>
      <protection locked="0" hidden="0"/>
    </xf>
    <xf numFmtId="165" fontId="6" fillId="4" borderId="2" applyAlignment="1" pivotButton="0" quotePrefix="0" xfId="0">
      <alignment horizontal="right" vertical="center" indent="1"/>
    </xf>
    <xf numFmtId="49" fontId="8" fillId="5" borderId="2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5C3B00"/>
      </font>
      <fill>
        <patternFill patternType="solid">
          <fgColor rgb="00FFD966"/>
          <bgColor rgb="00FFD96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5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2" t="inlineStr">
        <is>
          <t>Fix &amp; Flip Analyzer (free version)</t>
        </is>
      </c>
      <c r="C1" s="1" t="n"/>
      <c r="D1" s="1" t="n"/>
      <c r="E1" s="1" t="n"/>
    </row>
    <row r="2" ht="22" customHeight="1">
      <c r="A2" s="3" t="n"/>
      <c r="B2" s="3" t="inlineStr">
        <is>
          <t>Built by Estrada · builtbyestrada.ai · made by a residential contractor who builds houses for investors</t>
        </is>
      </c>
      <c r="C2" s="3" t="n"/>
      <c r="D2" s="3" t="n"/>
      <c r="E2" s="3" t="n"/>
    </row>
    <row r="3" ht="4" customHeight="1">
      <c r="A3" s="4" t="n"/>
      <c r="B3" s="4" t="n"/>
      <c r="C3" s="4" t="n"/>
      <c r="D3" s="4" t="n"/>
      <c r="E3" s="4" t="n"/>
    </row>
    <row r="4" ht="10" customHeight="1"/>
    <row r="5" ht="47" customHeight="1">
      <c r="B5" s="5" t="inlineStr">
        <is>
          <t>Type one flip into the yellow cells: price, ARV, rehab, cash or a hard money loan, holding and selling costs. You get net profit, return on your cash, the 70% rule and a GREEN, YELLOW or RED verdict against your own minimums. Every number it opens with is an EXAMPLE.</t>
        </is>
      </c>
    </row>
    <row r="6" ht="10" customHeight="1"/>
    <row r="7" ht="24" customHeight="1">
      <c r="B7" s="6" t="inlineStr">
        <is>
          <t>First result in 5 minutes</t>
        </is>
      </c>
      <c r="C7" s="7" t="n"/>
      <c r="D7" s="7" t="n"/>
    </row>
    <row r="8" ht="6" customHeight="1"/>
    <row r="9" ht="30" customHeight="1">
      <c r="B9" s="8" t="n">
        <v>1</v>
      </c>
      <c r="C9" s="9" t="inlineStr">
        <is>
          <t>Analyzer, section 1</t>
        </is>
      </c>
      <c r="D9" s="10" t="inlineStr">
        <is>
          <t>Type the price, closing costs, ARV, rehab and the months.</t>
        </is>
      </c>
    </row>
    <row r="10" ht="30" customHeight="1">
      <c r="B10" s="8" t="n">
        <v>2</v>
      </c>
      <c r="C10" s="9" t="inlineStr">
        <is>
          <t>Section 2</t>
        </is>
      </c>
      <c r="D10" s="10" t="inlineStr">
        <is>
          <t>Pick Cash or Hard money and type the loan terms.</t>
        </is>
      </c>
    </row>
    <row r="11" ht="30" customHeight="1">
      <c r="B11" s="8" t="n">
        <v>3</v>
      </c>
      <c r="C11" s="9" t="inlineStr">
        <is>
          <t>Sections 3 and 4</t>
        </is>
      </c>
      <c r="D11" s="10" t="inlineStr">
        <is>
          <t>Holding costs per month and selling costs.</t>
        </is>
      </c>
    </row>
    <row r="12" ht="30" customHeight="1">
      <c r="B12" s="8" t="n">
        <v>4</v>
      </c>
      <c r="C12" s="9" t="inlineStr">
        <is>
          <t>Result, at the top</t>
        </is>
      </c>
      <c r="D12" s="10" t="inlineStr">
        <is>
          <t>Set your minimums. The verdict turns GREEN, YELLOW or RED.</t>
        </is>
      </c>
    </row>
    <row r="13" ht="10" customHeight="1"/>
    <row r="14" ht="24" customHeight="1">
      <c r="B14" s="6" t="inlineStr">
        <is>
          <t>What each tab does</t>
        </is>
      </c>
      <c r="C14" s="7" t="n"/>
      <c r="D14" s="7" t="n"/>
    </row>
    <row r="15" ht="6" customHeight="1"/>
    <row r="16" ht="26" customHeight="1">
      <c r="B16" s="11" t="n"/>
      <c r="C16" s="9" t="inlineStr">
        <is>
          <t>Start here</t>
        </is>
      </c>
      <c r="D16" s="10" t="inlineStr">
        <is>
          <t>This page.</t>
        </is>
      </c>
    </row>
    <row r="17" ht="31" customHeight="1">
      <c r="B17" s="11" t="n"/>
      <c r="C17" s="12" t="inlineStr">
        <is>
          <t>Analyzer</t>
        </is>
      </c>
      <c r="D17" s="10" t="inlineStr">
        <is>
          <t>One flip: the deal, cash or a hard money loan, holding and selling costs, and the result with your minimums.</t>
        </is>
      </c>
    </row>
    <row r="18" ht="18" customHeight="1">
      <c r="C18" s="13" t="inlineStr"/>
      <c r="D18" s="14" t="inlineStr">
        <is>
          <t>Tab colors: orange tabs are where you type, dark tabs fill themselves in or print.</t>
        </is>
      </c>
    </row>
    <row r="19" ht="10" customHeight="1"/>
    <row r="20" ht="24" customHeight="1">
      <c r="B20" s="6" t="inlineStr">
        <is>
          <t>Colors</t>
        </is>
      </c>
      <c r="C20" s="7" t="n"/>
      <c r="D20" s="7" t="n"/>
    </row>
    <row r="21" ht="6" customHeight="1"/>
    <row r="22" ht="18" customHeight="1">
      <c r="B22" s="15" t="n"/>
      <c r="C22" s="9" t="inlineStr">
        <is>
          <t>Yellow</t>
        </is>
      </c>
      <c r="D22" s="10" t="inlineStr">
        <is>
          <t>You type here. Only yellow cells take typing.</t>
        </is>
      </c>
    </row>
    <row r="23" ht="18" customHeight="1">
      <c r="B23" s="16" t="n"/>
      <c r="C23" s="9" t="inlineStr">
        <is>
          <t>Gray</t>
        </is>
      </c>
      <c r="D23" s="10" t="inlineStr">
        <is>
          <t>Calculated. Locked so a formula can't be typed over by accident.</t>
        </is>
      </c>
    </row>
    <row r="24" ht="18" customHeight="1">
      <c r="B24" s="17" t="n"/>
      <c r="C24" s="9" t="inlineStr">
        <is>
          <t>Bold, sand</t>
        </is>
      </c>
      <c r="D24" s="10" t="inlineStr">
        <is>
          <t>Totals and results.</t>
        </is>
      </c>
    </row>
    <row r="25" ht="18" customHeight="1">
      <c r="B25" s="18" t="n"/>
      <c r="C25" s="9" t="inlineStr">
        <is>
          <t>Bold on orange</t>
        </is>
      </c>
      <c r="D25" s="10" t="inlineStr">
        <is>
          <t>The one number the tab is for.</t>
        </is>
      </c>
    </row>
    <row r="26" ht="31" customHeight="1">
      <c r="B26" s="19" t="n"/>
      <c r="C26" s="9" t="inlineStr">
        <is>
          <t>GREEN, YELLOW, RED</t>
        </is>
      </c>
      <c r="D26" s="10" t="inlineStr">
        <is>
          <t>GREEN: meets every minimum. YELLOW: misses one and still makes money. RED: loses money, or misses two or more. Other flags are words too: OK, MISS.</t>
        </is>
      </c>
    </row>
    <row r="27" ht="31" customHeight="1">
      <c r="C27" s="20" t="inlineStr">
        <is>
          <t>EXAMPLE</t>
        </is>
      </c>
      <c r="D27" s="10" t="inlineStr">
        <is>
          <t>A placeholder number. Replace it with your own; none of them are facts about any market.</t>
        </is>
      </c>
    </row>
    <row r="28" ht="10" customHeight="1"/>
    <row r="29" ht="24" customHeight="1">
      <c r="B29" s="6" t="inlineStr">
        <is>
          <t>Locked cells</t>
        </is>
      </c>
      <c r="C29" s="7" t="n"/>
      <c r="D29" s="7" t="n"/>
    </row>
    <row r="30" ht="6" customHeight="1"/>
    <row r="31" ht="31" customHeight="1">
      <c r="C31" s="9" t="inlineStr">
        <is>
          <t>Sheet protection</t>
        </is>
      </c>
      <c r="D31" s="10" t="inlineStr">
        <is>
          <t>No password. To change a formula: Excel, Review &gt; Unprotect Sheet. Google Sheets, Data &gt; Protect sheets and ranges. LibreOffice, Tools &gt; Protect Sheet.</t>
        </is>
      </c>
    </row>
    <row r="32" ht="10" customHeight="1"/>
    <row r="33" ht="24" customHeight="1">
      <c r="B33" s="6" t="inlineStr">
        <is>
          <t>Google Sheets, printing, help</t>
        </is>
      </c>
      <c r="C33" s="7" t="n"/>
      <c r="D33" s="7" t="n"/>
    </row>
    <row r="34" ht="6" customHeight="1"/>
    <row r="35" ht="31" customHeight="1">
      <c r="C35" s="9" t="inlineStr">
        <is>
          <t>Google Sheets</t>
        </is>
      </c>
      <c r="D35" s="10" t="inlineStr">
        <is>
          <t>In Google Drive: New &gt; File upload, pick this file, then Open with &gt; Google Sheets. Or in Sheets: File &gt; Import &gt; Upload.</t>
        </is>
      </c>
    </row>
    <row r="36" ht="31" customHeight="1">
      <c r="C36" s="9" t="inlineStr">
        <is>
          <t>Print or PDF</t>
        </is>
      </c>
      <c r="D36" s="10" t="inlineStr">
        <is>
          <t>Open the tab, then File &gt; Print and pick Save as PDF. Page 1 is the result, page 2 the inputs.</t>
        </is>
      </c>
    </row>
    <row r="37" ht="18" customHeight="1">
      <c r="C37" s="9" t="inlineStr">
        <is>
          <t>Help</t>
        </is>
      </c>
      <c r="D37" s="10" t="inlineStr">
        <is>
          <t>Email hello@builtbyestrada.ai. Tell us which tab and what you typed.</t>
        </is>
      </c>
    </row>
    <row r="38" ht="44" customHeight="1">
      <c r="C38" s="9" t="inlineStr">
        <is>
          <t>Full version</t>
        </is>
      </c>
      <c r="D38" s="10" t="inlineStr">
        <is>
          <t>Adds private money, Dutch interest loans, the most you can pay for your target profit, sensitivity on ARV, rehab and months, compare three deals and a one page deal summary for your lender: https://builtbyestrada.ai/products/flip-analyzer/</t>
        </is>
      </c>
    </row>
    <row r="39" ht="10" customHeight="1"/>
    <row r="40" ht="24" customHeight="1">
      <c r="B40" s="6" t="inlineStr">
        <is>
          <t>Plain words</t>
        </is>
      </c>
      <c r="C40" s="7" t="n"/>
      <c r="D40" s="7" t="n"/>
    </row>
    <row r="41" ht="6" customHeight="1"/>
    <row r="42" ht="18" customHeight="1">
      <c r="C42" s="9" t="inlineStr">
        <is>
          <t>ARV</t>
        </is>
      </c>
      <c r="D42" s="10" t="inlineStr">
        <is>
          <t>After repair value: what the house should sell for once the work is done.</t>
        </is>
      </c>
    </row>
    <row r="43" ht="31" customHeight="1">
      <c r="C43" s="9" t="inlineStr">
        <is>
          <t>70% rule</t>
        </is>
      </c>
      <c r="D43" s="10" t="inlineStr">
        <is>
          <t>A quick screen: price plus rehab should stay at or under 70% of the ARV. Use it to sort deals, then run the full numbers.</t>
        </is>
      </c>
    </row>
    <row r="44" ht="31" customHeight="1">
      <c r="C44" s="9" t="inlineStr">
        <is>
          <t>Hard money</t>
        </is>
      </c>
      <c r="D44" s="10" t="inlineStr">
        <is>
          <t>A short term loan on the house itself, priced higher than a bank loan, usually interest only with points.</t>
        </is>
      </c>
    </row>
    <row r="45" ht="18" customHeight="1">
      <c r="C45" s="9" t="inlineStr">
        <is>
          <t>Points</t>
        </is>
      </c>
      <c r="D45" s="10" t="inlineStr">
        <is>
          <t>A lender fee, as a % of the loan. 2 points on $100,000 is $2,000.</t>
        </is>
      </c>
    </row>
    <row r="46" ht="18" customHeight="1">
      <c r="C46" s="9" t="inlineStr">
        <is>
          <t>Draws</t>
        </is>
      </c>
      <c r="D46" s="10" t="inlineStr">
        <is>
          <t>The lender pays the rehab money in steps as the work gets done and inspected.</t>
        </is>
      </c>
    </row>
    <row r="47" ht="31" customHeight="1">
      <c r="C47" s="9" t="inlineStr">
        <is>
          <t>Holding costs</t>
        </is>
      </c>
      <c r="D47" s="10" t="inlineStr">
        <is>
          <t>What the house costs every month you own it: taxes, insurance, utilities, interest.</t>
        </is>
      </c>
    </row>
    <row r="48" ht="31" customHeight="1">
      <c r="C48" s="9" t="inlineStr">
        <is>
          <t>ROI on cash</t>
        </is>
      </c>
      <c r="D48" s="10" t="inlineStr">
        <is>
          <t>Net profit divided by the cash you put in. Per year: that times 12, divided by the months.</t>
        </is>
      </c>
    </row>
    <row r="49" ht="10" customHeight="1"/>
    <row r="50" ht="29" customHeight="1">
      <c r="C50" s="21" t="inlineStr">
        <is>
          <t>Estimates only. This workbook doesn't know the house, your market or your lender. Check the numbers with your lender, title company, agent and contractor before you sign.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C50:D50"/>
    <mergeCell ref="B5:D5"/>
  </mergeCells>
  <hyperlinks>
    <hyperlink ref="C17" location="'Analyzer'!A1" display="Analyzer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1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98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20" customWidth="1" min="2" max="2"/>
    <col width="16" customWidth="1" min="3" max="3"/>
    <col width="12" customWidth="1" min="4" max="4"/>
    <col width="56" customWidth="1" min="5" max="5"/>
  </cols>
  <sheetData>
    <row r="1" ht="30" customHeight="1">
      <c r="A1" s="22" t="inlineStr">
        <is>
          <t>Fix &amp; Flip Analyzer, free version</t>
        </is>
      </c>
      <c r="B1" s="22" t="n"/>
      <c r="C1" s="22" t="n"/>
      <c r="D1" s="22" t="n"/>
      <c r="E1" s="23" t="inlineStr">
        <is>
          <t>Built by Estrada</t>
        </is>
      </c>
    </row>
    <row r="2" ht="20" customHeight="1">
      <c r="A2" s="14" t="inlineStr">
        <is>
          <t>Yellow cells: you type. Gray cells: calculated. Numbers marked EXAMPLE are placeholders: replace them.</t>
        </is>
      </c>
    </row>
    <row r="3" ht="26" customHeight="1">
      <c r="A3" s="21" t="inlineStr">
        <is>
          <t>Full version adds private money, Dutch interest loans, the most you can pay for your target profit, sensitivity, compare three deals and a one page deal summary: https://builtbyestrada.ai/products/flip-analyzer/</t>
        </is>
      </c>
    </row>
    <row r="4" ht="24" customHeight="1">
      <c r="A4" s="6" t="inlineStr">
        <is>
          <t>Result</t>
        </is>
      </c>
      <c r="B4" s="7" t="n"/>
      <c r="C4" s="7" t="n"/>
      <c r="D4" s="7" t="n"/>
      <c r="E4" s="7" t="n"/>
    </row>
    <row r="5" ht="32" customHeight="1">
      <c r="A5" s="24" t="inlineStr">
        <is>
          <t>VERDICT</t>
        </is>
      </c>
      <c r="B5" s="25">
        <f>'Analyzer'!$B$98</f>
        <v/>
      </c>
      <c r="C5" s="24">
        <f>IF(B5="GREEN","Meets every minimum.",IF('Analyzer'!$B$90&lt;0,"Loses money.",'Analyzer'!$B$97&amp;" of 4 minimums missed."))</f>
        <v/>
      </c>
    </row>
    <row r="6" ht="28" customHeight="1">
      <c r="A6" s="24" t="inlineStr">
        <is>
          <t>NET PROFIT</t>
        </is>
      </c>
      <c r="B6" s="26">
        <f>'Analyzer'!$B$90</f>
        <v/>
      </c>
    </row>
    <row r="7" ht="18" customHeight="1">
      <c r="A7" s="21" t="inlineStr">
        <is>
          <t>GREEN: meets every minimum. YELLOW: misses one and still makes money. RED: loses money, or misses two or more.</t>
        </is>
      </c>
    </row>
    <row r="8" ht="18" customHeight="1">
      <c r="A8" s="27" t="inlineStr">
        <is>
          <t>Metric</t>
        </is>
      </c>
      <c r="B8" s="28" t="inlineStr">
        <is>
          <t>This deal</t>
        </is>
      </c>
      <c r="C8" s="28" t="inlineStr">
        <is>
          <t>Your minimum</t>
        </is>
      </c>
      <c r="D8" s="29" t="inlineStr">
        <is>
          <t>Check</t>
        </is>
      </c>
    </row>
    <row r="9" ht="18" customHeight="1">
      <c r="A9" s="30" t="inlineStr">
        <is>
          <t>Net profit</t>
        </is>
      </c>
      <c r="B9" s="31">
        <f>'Analyzer'!$B$90</f>
        <v/>
      </c>
      <c r="C9" s="32" t="n">
        <v>25000</v>
      </c>
      <c r="D9" s="33">
        <f>IF(ISNUMBER(B9),IF(B9&gt;=C9,"OK","MISS"),"OK")</f>
        <v/>
      </c>
      <c r="E9" s="34" t="inlineStr">
        <is>
          <t>EXAMPLE</t>
        </is>
      </c>
    </row>
    <row r="10" ht="18" customHeight="1">
      <c r="A10" s="30" t="inlineStr">
        <is>
          <t>Return on your cash (ROI)</t>
        </is>
      </c>
      <c r="B10" s="35">
        <f>'Analyzer'!$B$92</f>
        <v/>
      </c>
      <c r="C10" s="36" t="n">
        <v>0.2</v>
      </c>
      <c r="D10" s="33">
        <f>IF(ISNUMBER(B10),IF(B10&gt;=C10,"OK","MISS"),"OK")</f>
        <v/>
      </c>
      <c r="E10" s="34" t="inlineStr">
        <is>
          <t>EXAMPLE</t>
        </is>
      </c>
    </row>
    <row r="11" ht="18" customHeight="1">
      <c r="A11" s="30" t="inlineStr">
        <is>
          <t>ROI per year (annualized)</t>
        </is>
      </c>
      <c r="B11" s="35">
        <f>'Analyzer'!$B$93</f>
        <v/>
      </c>
      <c r="C11" s="36" t="n">
        <v>0.3</v>
      </c>
      <c r="D11" s="33">
        <f>IF(ISNUMBER(B11),IF(B11&gt;=C11,"OK","MISS"),"OK")</f>
        <v/>
      </c>
      <c r="E11" s="34" t="inlineStr">
        <is>
          <t>EXAMPLE</t>
        </is>
      </c>
    </row>
    <row r="12" ht="18" customHeight="1">
      <c r="A12" s="30" t="inlineStr">
        <is>
          <t>Profit as % of ARV</t>
        </is>
      </c>
      <c r="B12" s="35">
        <f>'Analyzer'!$B$94</f>
        <v/>
      </c>
      <c r="C12" s="36" t="n">
        <v>0.1</v>
      </c>
      <c r="D12" s="33">
        <f>IF(ISNUMBER(B12),IF(B12&gt;=C12,"OK","MISS"),"OK")</f>
        <v/>
      </c>
      <c r="E12" s="34" t="inlineStr">
        <is>
          <t>EXAMPLE</t>
        </is>
      </c>
    </row>
    <row r="13" ht="18" customHeight="1"/>
    <row r="14" ht="18" customHeight="1">
      <c r="A14" s="27" t="inlineStr">
        <is>
          <t>Most you can pay</t>
        </is>
      </c>
      <c r="B14" s="28" t="inlineStr">
        <is>
          <t>This deal</t>
        </is>
      </c>
      <c r="C14" s="28" t="inlineStr">
        <is>
          <t>Your number</t>
        </is>
      </c>
      <c r="D14" s="29" t="inlineStr">
        <is>
          <t>Check</t>
        </is>
      </c>
    </row>
    <row r="15" ht="18" customHeight="1">
      <c r="A15" s="30" t="inlineStr">
        <is>
          <t>Max offer by the 70% rule (ARV × rule %, minus rehab)</t>
        </is>
      </c>
      <c r="B15" s="31">
        <f>B95</f>
        <v/>
      </c>
      <c r="C15" s="36" t="n">
        <v>0.7</v>
      </c>
      <c r="D15" s="33">
        <f>IF(B29&lt;=B15,"OK","MISS")</f>
        <v/>
      </c>
      <c r="E15" s="34" t="inlineStr">
        <is>
          <t>EXAMPLE</t>
        </is>
      </c>
    </row>
    <row r="16" ht="18" customHeight="1">
      <c r="A16" s="30" t="inlineStr">
        <is>
          <t>Profit if you pay the rule price</t>
        </is>
      </c>
      <c r="B16" s="37">
        <f>C90</f>
        <v/>
      </c>
    </row>
    <row r="17" ht="18" customHeight="1"/>
    <row r="18" ht="18" customHeight="1">
      <c r="A18" s="27" t="inlineStr">
        <is>
          <t>More numbers</t>
        </is>
      </c>
      <c r="B18" s="28" t="n"/>
      <c r="C18" s="27" t="n"/>
      <c r="D18" s="27" t="n"/>
    </row>
    <row r="19" ht="18" customHeight="1">
      <c r="A19" s="30" t="inlineStr">
        <is>
          <t>Total cost</t>
        </is>
      </c>
      <c r="B19" s="37">
        <f>B89</f>
        <v/>
      </c>
    </row>
    <row r="20" ht="18" customHeight="1">
      <c r="A20" s="30" t="inlineStr">
        <is>
          <t>Cash you put in</t>
        </is>
      </c>
      <c r="B20" s="37">
        <f>B91</f>
        <v/>
      </c>
    </row>
    <row r="21" ht="18" customHeight="1">
      <c r="A21" s="30" t="inlineStr">
        <is>
          <t>Hard money loan</t>
        </is>
      </c>
      <c r="B21" s="37">
        <f>B66</f>
        <v/>
      </c>
    </row>
    <row r="22" ht="18" customHeight="1">
      <c r="A22" s="30" t="inlineStr">
        <is>
          <t>Months you own it</t>
        </is>
      </c>
      <c r="B22" s="38">
        <f>B62</f>
        <v/>
      </c>
    </row>
    <row r="23" ht="18" customHeight="1">
      <c r="A23" s="30" t="inlineStr">
        <is>
          <t>Each extra month costs you</t>
        </is>
      </c>
      <c r="B23" s="37">
        <f>B80</f>
        <v/>
      </c>
    </row>
    <row r="24" ht="18" customHeight="1">
      <c r="A24" s="30" t="inlineStr">
        <is>
          <t>Sale price where you break even</t>
        </is>
      </c>
      <c r="B24" s="37">
        <f>B96</f>
        <v/>
      </c>
    </row>
    <row r="25" ht="18" customHeight="1">
      <c r="A25" s="21" t="inlineStr">
        <is>
          <t>Estimates only. Check every number with your lender, title company, agent and contractor before you sign.</t>
        </is>
      </c>
    </row>
    <row r="26" ht="18" customHeight="1"/>
    <row r="27" ht="24" customHeight="1">
      <c r="A27" s="6" t="inlineStr">
        <is>
          <t>1. The deal</t>
        </is>
      </c>
      <c r="B27" s="7" t="n"/>
      <c r="C27" s="7" t="n"/>
      <c r="D27" s="7" t="n"/>
      <c r="E27" s="7" t="n"/>
    </row>
    <row r="28" ht="18" customHeight="1">
      <c r="A28" s="30" t="inlineStr">
        <is>
          <t>Property name or address</t>
        </is>
      </c>
      <c r="B28" s="39" t="inlineStr">
        <is>
          <t>3-bed, Sample St</t>
        </is>
      </c>
    </row>
    <row r="29" ht="18" customHeight="1">
      <c r="A29" s="30" t="inlineStr">
        <is>
          <t>Purchase price</t>
        </is>
      </c>
      <c r="B29" s="32" t="n">
        <v>110000</v>
      </c>
      <c r="C29" s="40" t="inlineStr">
        <is>
          <t>EXAMPLE</t>
        </is>
      </c>
      <c r="D29" s="21" t="inlineStr">
        <is>
          <t>Your offer or the contract price.</t>
        </is>
      </c>
    </row>
    <row r="30" ht="18" customHeight="1">
      <c r="A30" s="30" t="inlineStr">
        <is>
          <t>Closing costs when you buy</t>
        </is>
      </c>
      <c r="B30" s="32" t="n">
        <v>3000</v>
      </c>
      <c r="C30" s="40" t="inlineStr">
        <is>
          <t>EXAMPLE</t>
        </is>
      </c>
      <c r="D30" s="21" t="inlineStr">
        <is>
          <t>Ask your title company for a buyer's closing estimate at this price.</t>
        </is>
      </c>
    </row>
    <row r="31" ht="29" customHeight="1">
      <c r="A31" s="30" t="inlineStr">
        <is>
          <t>After repair value (ARV): what it sells for when done</t>
        </is>
      </c>
      <c r="B31" s="32" t="n">
        <v>240000</v>
      </c>
      <c r="C31" s="40" t="inlineStr">
        <is>
          <t>EXAMPLE</t>
        </is>
      </c>
      <c r="D31" s="21" t="inlineStr">
        <is>
          <t>Use recent sold prices of fixed up homes like this one nearby. Ask an agent or appraiser for the comps.</t>
        </is>
      </c>
    </row>
    <row r="32" ht="18" customHeight="1">
      <c r="A32" s="30" t="inlineStr">
        <is>
          <t>Rehab budget, with contingency</t>
        </is>
      </c>
      <c r="B32" s="32" t="n">
        <v>50000</v>
      </c>
      <c r="C32" s="40" t="inlineStr">
        <is>
          <t>EXAMPLE</t>
        </is>
      </c>
      <c r="D32" s="21" t="inlineStr">
        <is>
          <t>Type it, or paste the likely total from the Rehab Estimator (Budget tab) as a number.</t>
        </is>
      </c>
    </row>
    <row r="33" ht="18" customHeight="1">
      <c r="A33" s="30" t="inlineStr">
        <is>
          <t>Months of rehab (closing to ready to list)</t>
        </is>
      </c>
      <c r="B33" s="41" t="n">
        <v>4</v>
      </c>
      <c r="C33" s="40" t="inlineStr">
        <is>
          <t>EXAMPLE</t>
        </is>
      </c>
      <c r="D33" s="21" t="inlineStr">
        <is>
          <t>Add time for permits and inspections.</t>
        </is>
      </c>
    </row>
    <row r="34" ht="18" customHeight="1">
      <c r="A34" s="30" t="inlineStr">
        <is>
          <t>Months to sell (listed to closed)</t>
        </is>
      </c>
      <c r="B34" s="41" t="n">
        <v>3</v>
      </c>
      <c r="C34" s="40" t="inlineStr">
        <is>
          <t>EXAMPLE</t>
        </is>
      </c>
      <c r="D34" s="21" t="inlineStr">
        <is>
          <t>Days on market for similar homes nearby, plus the time to close. Ask an agent.</t>
        </is>
      </c>
    </row>
    <row r="35" ht="18" customHeight="1"/>
    <row r="36" ht="24" customHeight="1">
      <c r="A36" s="6" t="inlineStr">
        <is>
          <t>2. Financing</t>
        </is>
      </c>
      <c r="B36" s="7" t="n"/>
      <c r="C36" s="7" t="n"/>
      <c r="D36" s="7" t="n"/>
      <c r="E36" s="7" t="n"/>
    </row>
    <row r="37" ht="18" customHeight="1">
      <c r="A37" s="30" t="inlineStr">
        <is>
          <t>Cash or hard money</t>
        </is>
      </c>
      <c r="B37" s="42" t="inlineStr">
        <is>
          <t>Hard money</t>
        </is>
      </c>
      <c r="D37" s="21" t="inlineStr">
        <is>
          <t>Hard money uses the terms below. Cash ignores them.</t>
        </is>
      </c>
    </row>
    <row r="38" ht="18" customHeight="1">
      <c r="A38" s="30" t="inlineStr">
        <is>
          <t>Lends this % of the purchase price</t>
        </is>
      </c>
      <c r="B38" s="36" t="n">
        <v>0.9</v>
      </c>
      <c r="C38" s="40" t="inlineStr">
        <is>
          <t>EXAMPLE</t>
        </is>
      </c>
      <c r="D38" s="21" t="inlineStr">
        <is>
          <t>From your lender's term sheet.</t>
        </is>
      </c>
    </row>
    <row r="39" ht="18" customHeight="1">
      <c r="A39" s="30" t="inlineStr">
        <is>
          <t>Lends this % of the rehab, paid out in draws</t>
        </is>
      </c>
      <c r="B39" s="36" t="n">
        <v>1</v>
      </c>
      <c r="C39" s="40" t="inlineStr">
        <is>
          <t>EXAMPLE</t>
        </is>
      </c>
      <c r="D39" s="21" t="inlineStr">
        <is>
          <t>Rehab money is paid as the work gets done. Interest runs only on what's been drawn.</t>
        </is>
      </c>
    </row>
    <row r="40" ht="29" customHeight="1">
      <c r="A40" s="30" t="inlineStr">
        <is>
          <t>But never more than this % of the ARV</t>
        </is>
      </c>
      <c r="B40" s="36" t="n">
        <v>0.7</v>
      </c>
      <c r="C40" s="40" t="inlineStr">
        <is>
          <t>EXAMPLE</t>
        </is>
      </c>
      <c r="D40" s="21" t="inlineStr">
        <is>
          <t>Most lenders cap the loan at a share of the ARV. Over the cap, the loan shrinks and you bring more cash at closing.</t>
        </is>
      </c>
    </row>
    <row r="41" ht="18" customHeight="1">
      <c r="A41" s="30" t="inlineStr">
        <is>
          <t>Interest rate per year (interest only)</t>
        </is>
      </c>
      <c r="B41" s="43" t="n">
        <v>0.12</v>
      </c>
      <c r="C41" s="40" t="inlineStr">
        <is>
          <t>EXAMPLE</t>
        </is>
      </c>
      <c r="D41" s="21" t="inlineStr">
        <is>
          <t>From your lender's quote.</t>
        </is>
      </c>
    </row>
    <row r="42" ht="18" customHeight="1">
      <c r="A42" s="30" t="inlineStr">
        <is>
          <t>Points (% of the loan, paid at closing)</t>
        </is>
      </c>
      <c r="B42" s="43" t="n">
        <v>0.02</v>
      </c>
      <c r="C42" s="40" t="inlineStr">
        <is>
          <t>EXAMPLE</t>
        </is>
      </c>
      <c r="D42" s="21" t="inlineStr">
        <is>
          <t>2 points on $150,000 is $3,000.</t>
        </is>
      </c>
    </row>
    <row r="43" ht="18" customHeight="1">
      <c r="A43" s="30" t="inlineStr">
        <is>
          <t>Lender fees: underwriting, documents, draw inspections</t>
        </is>
      </c>
      <c r="B43" s="32" t="n">
        <v>1500</v>
      </c>
      <c r="C43" s="40" t="inlineStr">
        <is>
          <t>EXAMPLE</t>
        </is>
      </c>
      <c r="D43" s="21" t="inlineStr">
        <is>
          <t>Ask for every fee in writing.</t>
        </is>
      </c>
    </row>
    <row r="44" ht="18" customHeight="1"/>
    <row r="45" ht="24" customHeight="1">
      <c r="A45" s="6" t="inlineStr">
        <is>
          <t>3. Holding costs</t>
        </is>
      </c>
      <c r="B45" s="7" t="n"/>
      <c r="C45" s="7" t="n"/>
      <c r="D45" s="7" t="n"/>
      <c r="E45" s="7" t="n"/>
    </row>
    <row r="46" ht="29" customHeight="1">
      <c r="A46" s="30" t="inlineStr">
        <is>
          <t>Property taxes per year</t>
        </is>
      </c>
      <c r="B46" s="32" t="n">
        <v>3000</v>
      </c>
      <c r="C46" s="40" t="inlineStr">
        <is>
          <t>EXAMPLE</t>
        </is>
      </c>
      <c r="D46" s="21" t="inlineStr">
        <is>
          <t>Look up the current bill on the county tax office or appraisal district site. A sale can raise next year's value.</t>
        </is>
      </c>
    </row>
    <row r="47" ht="29" customHeight="1">
      <c r="A47" s="30" t="inlineStr">
        <is>
          <t>Insurance per year (vacant or builder's risk)</t>
        </is>
      </c>
      <c r="B47" s="32" t="n">
        <v>1800</v>
      </c>
      <c r="C47" s="40" t="inlineStr">
        <is>
          <t>EXAMPLE</t>
        </is>
      </c>
      <c r="D47" s="21" t="inlineStr">
        <is>
          <t>Many homeowner policies don't cover a vacant house under rehab. Get a quote for a vacant or builder's risk policy.</t>
        </is>
      </c>
    </row>
    <row r="48" ht="18" customHeight="1">
      <c r="A48" s="30" t="inlineStr">
        <is>
          <t>Utilities per month (power, water, gas)</t>
        </is>
      </c>
      <c r="B48" s="32" t="n">
        <v>200</v>
      </c>
      <c r="C48" s="40" t="inlineStr">
        <is>
          <t>EXAMPLE</t>
        </is>
      </c>
      <c r="D48" s="21" t="inlineStr">
        <is>
          <t>The crew needs power and water. Summer AC on a vacant house adds up.</t>
        </is>
      </c>
    </row>
    <row r="49" ht="18" customHeight="1">
      <c r="A49" s="30" t="inlineStr">
        <is>
          <t>HOA per month</t>
        </is>
      </c>
      <c r="B49" s="32" t="n">
        <v>0</v>
      </c>
      <c r="C49" s="40" t="inlineStr">
        <is>
          <t>EXAMPLE</t>
        </is>
      </c>
      <c r="D49" s="21" t="inlineStr">
        <is>
          <t>0 if none.</t>
        </is>
      </c>
    </row>
    <row r="50" ht="18" customHeight="1">
      <c r="A50" s="30" t="inlineStr">
        <is>
          <t>Lawn and pest control per month</t>
        </is>
      </c>
      <c r="B50" s="32" t="n">
        <v>80</v>
      </c>
      <c r="C50" s="40" t="inlineStr">
        <is>
          <t>EXAMPLE</t>
        </is>
      </c>
      <c r="D50" s="21" t="inlineStr">
        <is>
          <t>Cities fine tall grass, and buyers judge the yard first.</t>
        </is>
      </c>
    </row>
    <row r="51" ht="18" customHeight="1">
      <c r="A51" s="30" t="inlineStr">
        <is>
          <t>Other per month (security, lockbox, pool)</t>
        </is>
      </c>
      <c r="B51" s="32" t="n">
        <v>50</v>
      </c>
      <c r="C51" s="40" t="inlineStr">
        <is>
          <t>EXAMPLE</t>
        </is>
      </c>
    </row>
    <row r="52" ht="18" customHeight="1"/>
    <row r="53" ht="24" customHeight="1">
      <c r="A53" s="6" t="inlineStr">
        <is>
          <t>4. Selling</t>
        </is>
      </c>
      <c r="B53" s="7" t="n"/>
      <c r="C53" s="7" t="n"/>
      <c r="D53" s="7" t="n"/>
      <c r="E53" s="7" t="n"/>
    </row>
    <row r="54" ht="18" customHeight="1">
      <c r="A54" s="30" t="inlineStr">
        <is>
          <t>Agent commission (% of the sale price)</t>
        </is>
      </c>
      <c r="B54" s="36" t="n">
        <v>0.05</v>
      </c>
      <c r="C54" s="40" t="inlineStr">
        <is>
          <t>EXAMPLE</t>
        </is>
      </c>
      <c r="D54" s="21" t="inlineStr">
        <is>
          <t>What you expect to pay the agents at the sale. It's negotiable.</t>
        </is>
      </c>
    </row>
    <row r="55" ht="18" customHeight="1">
      <c r="A55" s="30" t="inlineStr">
        <is>
          <t>Seller closing costs (% of the sale price)</t>
        </is>
      </c>
      <c r="B55" s="36" t="n">
        <v>0.015</v>
      </c>
      <c r="C55" s="40" t="inlineStr">
        <is>
          <t>EXAMPLE</t>
        </is>
      </c>
      <c r="D55" s="21" t="inlineStr">
        <is>
          <t>Title policy, escrow, recording and the rest. Ask a title company.</t>
        </is>
      </c>
    </row>
    <row r="56" ht="18" customHeight="1">
      <c r="A56" s="30" t="inlineStr">
        <is>
          <t>Concessions to the buyer (% of the sale price)</t>
        </is>
      </c>
      <c r="B56" s="36" t="n">
        <v>0.02</v>
      </c>
      <c r="C56" s="40" t="inlineStr">
        <is>
          <t>EXAMPLE</t>
        </is>
      </c>
      <c r="D56" s="21" t="inlineStr">
        <is>
          <t>Buyer's closing costs or repairs you agree to pay after their inspection.</t>
        </is>
      </c>
    </row>
    <row r="57" ht="18" customHeight="1">
      <c r="A57" s="30" t="inlineStr">
        <is>
          <t>Other selling costs (staging, photos, home warranty)</t>
        </is>
      </c>
      <c r="B57" s="32" t="n">
        <v>1500</v>
      </c>
      <c r="C57" s="40" t="inlineStr">
        <is>
          <t>EXAMPLE</t>
        </is>
      </c>
    </row>
    <row r="58" ht="18" customHeight="1"/>
    <row r="59" ht="24" customHeight="1">
      <c r="A59" s="6" t="inlineStr">
        <is>
          <t>5. The math</t>
        </is>
      </c>
      <c r="B59" s="28" t="inlineStr">
        <is>
          <t>This deal</t>
        </is>
      </c>
      <c r="C59" s="28" t="inlineStr">
        <is>
          <t>Rule price</t>
        </is>
      </c>
      <c r="D59" s="7" t="n"/>
      <c r="E59" s="7" t="n"/>
    </row>
    <row r="60" ht="18" customHeight="1">
      <c r="A60" s="24" t="inlineStr">
        <is>
          <t>Purchase price used</t>
        </is>
      </c>
      <c r="B60" s="37">
        <f>'Analyzer'!$B$29</f>
        <v/>
      </c>
      <c r="C60" s="37">
        <f>B95</f>
        <v/>
      </c>
    </row>
    <row r="61" ht="18" customHeight="1">
      <c r="A61" s="24" t="inlineStr">
        <is>
          <t>Time</t>
        </is>
      </c>
    </row>
    <row r="62" ht="18" customHeight="1">
      <c r="A62" s="30" t="inlineStr">
        <is>
          <t>Months you own it (rehab + selling)</t>
        </is>
      </c>
      <c r="B62" s="38">
        <f>'Analyzer'!$B$33+'Analyzer'!$B$34</f>
        <v/>
      </c>
      <c r="C62" s="38">
        <f>'Analyzer'!$B$33+'Analyzer'!$B$34</f>
        <v/>
      </c>
    </row>
    <row r="63" ht="18" customHeight="1">
      <c r="A63" s="24" t="inlineStr">
        <is>
          <t>Hard money loan</t>
        </is>
      </c>
    </row>
    <row r="64" ht="18" customHeight="1">
      <c r="A64" s="30" t="inlineStr">
        <is>
          <t>Loan asked: % of price + % of rehab</t>
        </is>
      </c>
      <c r="B64" s="37">
        <f>IF(('Analyzer'!$B$37="Hard money"),'Analyzer'!$B$29*'Analyzer'!$B$38+'Analyzer'!$B$32*'Analyzer'!$B$39,0)</f>
        <v/>
      </c>
      <c r="C64" s="37">
        <f>IF(('Analyzer'!$B$37="Hard money"),C60*'Analyzer'!$B$38+'Analyzer'!$B$32*'Analyzer'!$B$39,0)</f>
        <v/>
      </c>
    </row>
    <row r="65" ht="18" customHeight="1">
      <c r="A65" s="30" t="inlineStr">
        <is>
          <t>Most the lender will lend (% of ARV)</t>
        </is>
      </c>
      <c r="B65" s="37">
        <f>'Analyzer'!$B$31*'Analyzer'!$B$40</f>
        <v/>
      </c>
      <c r="C65" s="37">
        <f>'Analyzer'!$B$31*'Analyzer'!$B$40</f>
        <v/>
      </c>
    </row>
    <row r="66" ht="18" customHeight="1">
      <c r="A66" s="30" t="inlineStr">
        <is>
          <t>Hard money loan</t>
        </is>
      </c>
      <c r="B66" s="37">
        <f>MAX(0,MIN(B64,B65))</f>
        <v/>
      </c>
      <c r="C66" s="37">
        <f>MAX(0,MIN(C64,C65))</f>
        <v/>
      </c>
    </row>
    <row r="67" ht="18" customHeight="1">
      <c r="A67" s="30" t="inlineStr">
        <is>
          <t>Rehab part, paid out in draws</t>
        </is>
      </c>
      <c r="B67" s="37">
        <f>MIN(IF(('Analyzer'!$B$37="Hard money"),'Analyzer'!$B$32*'Analyzer'!$B$39,0),B66)</f>
        <v/>
      </c>
      <c r="C67" s="37">
        <f>MIN(IF(('Analyzer'!$B$37="Hard money"),'Analyzer'!$B$32*'Analyzer'!$B$39,0),C66)</f>
        <v/>
      </c>
    </row>
    <row r="68" ht="18" customHeight="1">
      <c r="A68" s="30" t="inlineStr">
        <is>
          <t>Purchase part</t>
        </is>
      </c>
      <c r="B68" s="37">
        <f>B66-B67</f>
        <v/>
      </c>
      <c r="C68" s="37">
        <f>C66-C67</f>
        <v/>
      </c>
    </row>
    <row r="69" ht="18" customHeight="1">
      <c r="A69" s="30" t="inlineStr">
        <is>
          <t>Points and lender fees</t>
        </is>
      </c>
      <c r="B69" s="37">
        <f>IF(B66&gt;0,B66*'Analyzer'!$B$42+'Analyzer'!$B$43,0)</f>
        <v/>
      </c>
      <c r="C69" s="37">
        <f>IF(C66&gt;0,C66*'Analyzer'!$B$42+'Analyzer'!$B$43,0)</f>
        <v/>
      </c>
    </row>
    <row r="70" ht="18" customHeight="1">
      <c r="A70" s="30" t="inlineStr">
        <is>
          <t>Interest, on what's drawn</t>
        </is>
      </c>
      <c r="B70" s="37">
        <f>B68*'Analyzer'!$B$41/12*B62+B67*'Analyzer'!$B$41/12*IF(0,B62,'Analyzer'!$B$33/2+'Analyzer'!$B$34)</f>
        <v/>
      </c>
      <c r="C70" s="37">
        <f>C68*'Analyzer'!$B$41/12*C62+C67*'Analyzer'!$B$41/12*IF(0,C62,'Analyzer'!$B$33/2+'Analyzer'!$B$34)</f>
        <v/>
      </c>
    </row>
    <row r="71" ht="18" customHeight="1">
      <c r="A71" s="24" t="inlineStr">
        <is>
          <t>Private money</t>
        </is>
      </c>
    </row>
    <row r="72" ht="18" customHeight="1">
      <c r="A72" s="30" t="inlineStr">
        <is>
          <t>Cash the deal needs before private money</t>
        </is>
      </c>
      <c r="B72" s="37">
        <f>'Analyzer'!$B$29-B68+'Analyzer'!$B$30+'Analyzer'!$B$32-B67+B69</f>
        <v/>
      </c>
      <c r="C72" s="37">
        <f>C60-C68+'Analyzer'!$B$30+'Analyzer'!$B$32-C67+C69</f>
        <v/>
      </c>
    </row>
    <row r="73" ht="18" customHeight="1">
      <c r="A73" s="30" t="inlineStr">
        <is>
          <t>Private money loan</t>
        </is>
      </c>
      <c r="B73" s="37">
        <f>IF(0,MIN(N(0),MAX(0,B72)),0)</f>
        <v/>
      </c>
      <c r="C73" s="37">
        <f>IF(0,MIN(N(0),MAX(0,C72)),0)</f>
        <v/>
      </c>
    </row>
    <row r="74" ht="18" customHeight="1">
      <c r="A74" s="30" t="inlineStr">
        <is>
          <t>Private money points</t>
        </is>
      </c>
      <c r="B74" s="37">
        <f>B73*0</f>
        <v/>
      </c>
      <c r="C74" s="37">
        <f>C73*0</f>
        <v/>
      </c>
    </row>
    <row r="75" ht="18" customHeight="1">
      <c r="A75" s="30" t="inlineStr">
        <is>
          <t>Private money interest</t>
        </is>
      </c>
      <c r="B75" s="37">
        <f>B73*0/12*B62</f>
        <v/>
      </c>
      <c r="C75" s="37">
        <f>C73*0/12*C62</f>
        <v/>
      </c>
    </row>
    <row r="76" ht="18" customHeight="1">
      <c r="A76" s="24" t="inlineStr">
        <is>
          <t>Holding costs</t>
        </is>
      </c>
    </row>
    <row r="77" ht="18" customHeight="1">
      <c r="A77" s="30" t="inlineStr">
        <is>
          <t>Holding costs per month, before interest</t>
        </is>
      </c>
      <c r="B77" s="37">
        <f>('Analyzer'!$B$46+'Analyzer'!$B$47)/12+'Analyzer'!$B$48+'Analyzer'!$B$49+'Analyzer'!$B$50+'Analyzer'!$B$51</f>
        <v/>
      </c>
      <c r="C77" s="37">
        <f>('Analyzer'!$B$46+'Analyzer'!$B$47)/12+'Analyzer'!$B$48+'Analyzer'!$B$49+'Analyzer'!$B$50+'Analyzer'!$B$51</f>
        <v/>
      </c>
    </row>
    <row r="78" ht="18" customHeight="1">
      <c r="A78" s="30" t="inlineStr">
        <is>
          <t>Holding costs, all months</t>
        </is>
      </c>
      <c r="B78" s="37">
        <f>B77*B62</f>
        <v/>
      </c>
      <c r="C78" s="37">
        <f>C77*C62</f>
        <v/>
      </c>
    </row>
    <row r="79" ht="18" customHeight="1">
      <c r="A79" s="30" t="inlineStr">
        <is>
          <t>Interest, all loans</t>
        </is>
      </c>
      <c r="B79" s="37">
        <f>B70+B75</f>
        <v/>
      </c>
      <c r="C79" s="37">
        <f>C70+C75</f>
        <v/>
      </c>
    </row>
    <row r="80" ht="18" customHeight="1">
      <c r="A80" s="30" t="inlineStr">
        <is>
          <t>Each extra month costs (loans fully drawn)</t>
        </is>
      </c>
      <c r="B80" s="37">
        <f>B77+(B66*'Analyzer'!$B$41+B73*0)/12</f>
        <v/>
      </c>
      <c r="C80" s="37">
        <f>C77+(C66*'Analyzer'!$B$41+C73*0)/12</f>
        <v/>
      </c>
    </row>
    <row r="81" ht="18" customHeight="1">
      <c r="A81" s="24" t="inlineStr">
        <is>
          <t>Selling</t>
        </is>
      </c>
    </row>
    <row r="82" ht="18" customHeight="1">
      <c r="A82" s="30" t="inlineStr">
        <is>
          <t>Sale price (the ARV)</t>
        </is>
      </c>
      <c r="B82" s="37">
        <f>'Analyzer'!$B$31</f>
        <v/>
      </c>
      <c r="C82" s="37">
        <f>'Analyzer'!$B$31</f>
        <v/>
      </c>
    </row>
    <row r="83" ht="18" customHeight="1">
      <c r="A83" s="30" t="inlineStr">
        <is>
          <t>Agent commission</t>
        </is>
      </c>
      <c r="B83" s="37">
        <f>B82*'Analyzer'!$B$54</f>
        <v/>
      </c>
      <c r="C83" s="37">
        <f>C82*'Analyzer'!$B$54</f>
        <v/>
      </c>
    </row>
    <row r="84" ht="18" customHeight="1">
      <c r="A84" s="30" t="inlineStr">
        <is>
          <t>Seller closing costs</t>
        </is>
      </c>
      <c r="B84" s="37">
        <f>B82*'Analyzer'!$B$55</f>
        <v/>
      </c>
      <c r="C84" s="37">
        <f>C82*'Analyzer'!$B$55</f>
        <v/>
      </c>
    </row>
    <row r="85" ht="18" customHeight="1">
      <c r="A85" s="30" t="inlineStr">
        <is>
          <t>Concessions to the buyer</t>
        </is>
      </c>
      <c r="B85" s="37">
        <f>B82*'Analyzer'!$B$56</f>
        <v/>
      </c>
      <c r="C85" s="37">
        <f>C82*'Analyzer'!$B$56</f>
        <v/>
      </c>
    </row>
    <row r="86" ht="18" customHeight="1">
      <c r="A86" s="30" t="inlineStr">
        <is>
          <t>Other selling costs</t>
        </is>
      </c>
      <c r="B86" s="37">
        <f>'Analyzer'!$B$57</f>
        <v/>
      </c>
      <c r="C86" s="37">
        <f>'Analyzer'!$B$57</f>
        <v/>
      </c>
    </row>
    <row r="87" ht="18" customHeight="1">
      <c r="A87" s="30" t="inlineStr">
        <is>
          <t>Selling costs, total</t>
        </is>
      </c>
      <c r="B87" s="37">
        <f>B83+B84+B85+B86</f>
        <v/>
      </c>
      <c r="C87" s="37">
        <f>C83+C84+C85+C86</f>
        <v/>
      </c>
    </row>
    <row r="88" ht="18" customHeight="1">
      <c r="A88" s="24" t="inlineStr">
        <is>
          <t>Profit</t>
        </is>
      </c>
    </row>
    <row r="89" ht="18" customHeight="1">
      <c r="A89" s="30" t="inlineStr">
        <is>
          <t>Total cost: price, closing, rehab, loans, holding, selling</t>
        </is>
      </c>
      <c r="B89" s="37">
        <f>'Analyzer'!$B$29+'Analyzer'!$B$30+'Analyzer'!$B$32+B69+B74+B78+B79+B87</f>
        <v/>
      </c>
      <c r="C89" s="37">
        <f>C60+'Analyzer'!$B$30+'Analyzer'!$B$32+C69+C74+C78+C79+C87</f>
        <v/>
      </c>
    </row>
    <row r="90" ht="18" customHeight="1">
      <c r="A90" s="30" t="inlineStr">
        <is>
          <t>Net profit</t>
        </is>
      </c>
      <c r="B90" s="31">
        <f>B82-B89</f>
        <v/>
      </c>
      <c r="C90" s="31">
        <f>C82-C89</f>
        <v/>
      </c>
    </row>
    <row r="91" ht="18" customHeight="1">
      <c r="A91" s="30" t="inlineStr">
        <is>
          <t>Cash you put in</t>
        </is>
      </c>
      <c r="B91" s="37">
        <f>B72-B73+B74+B78+B70+IF(0,0,B75)</f>
        <v/>
      </c>
      <c r="C91" s="37">
        <f>C72-C73+C74+C78+C70+IF(0,0,C75)</f>
        <v/>
      </c>
    </row>
    <row r="92" ht="18" customHeight="1">
      <c r="A92" s="30" t="inlineStr">
        <is>
          <t>Return on your cash (ROI)</t>
        </is>
      </c>
      <c r="B92" s="44">
        <f>IF(B91&lt;=0,"No cash in",B90/B91)</f>
        <v/>
      </c>
      <c r="C92" s="44">
        <f>IF(C91&lt;=0,"No cash in",C90/C91)</f>
        <v/>
      </c>
    </row>
    <row r="93" ht="18" customHeight="1">
      <c r="A93" s="30" t="inlineStr">
        <is>
          <t>ROI per year (annualized: ROI × 12 ÷ months)</t>
        </is>
      </c>
      <c r="B93" s="44">
        <f>IF(ISNUMBER(B92),B92*12/MAX(1,B62),B92)</f>
        <v/>
      </c>
      <c r="C93" s="44">
        <f>IF(ISNUMBER(C92),C92*12/MAX(1,C62),C92)</f>
        <v/>
      </c>
    </row>
    <row r="94" ht="18" customHeight="1">
      <c r="A94" s="30" t="inlineStr">
        <is>
          <t>Profit as % of ARV</t>
        </is>
      </c>
      <c r="B94" s="44">
        <f>IF(B82&gt;0,B90/B82,0)</f>
        <v/>
      </c>
      <c r="C94" s="44">
        <f>IF(C82&gt;0,C90/C82,0)</f>
        <v/>
      </c>
    </row>
    <row r="95" ht="18" customHeight="1">
      <c r="A95" s="30" t="inlineStr">
        <is>
          <t>Max offer by the rule (ARV × rule %, minus rehab)</t>
        </is>
      </c>
      <c r="B95" s="37">
        <f>'Analyzer'!$B$31*'Analyzer'!$C$15-'Analyzer'!$B$32</f>
        <v/>
      </c>
      <c r="C95" s="37">
        <f>'Analyzer'!$B$31*'Analyzer'!$C$15-'Analyzer'!$B$32</f>
        <v/>
      </c>
    </row>
    <row r="96" ht="18" customHeight="1">
      <c r="A96" s="30" t="inlineStr">
        <is>
          <t>Sale price where you break even</t>
        </is>
      </c>
      <c r="B96" s="37">
        <f>IFERROR((B89-B83-B84-B85)/(1-'Analyzer'!$B$54-'Analyzer'!$B$55-'Analyzer'!$B$56),0)</f>
        <v/>
      </c>
      <c r="C96" s="37">
        <f>IFERROR((C89-C83-C84-C85)/(1-'Analyzer'!$B$54-'Analyzer'!$B$55-'Analyzer'!$B$56),0)</f>
        <v/>
      </c>
    </row>
    <row r="97" ht="18" customHeight="1">
      <c r="A97" s="30" t="inlineStr">
        <is>
          <t>Minimums missed (of 4)</t>
        </is>
      </c>
      <c r="B97" s="38">
        <f>IF(B90&lt;'Analyzer'!$C$9,1,0)+IF(ISNUMBER(B92),IF(B92&lt;'Analyzer'!$C$10,1,0),0)+IF(ISNUMBER(B93),IF(B93&lt;'Analyzer'!$C$11,1,0),0)+IF(B94&lt;'Analyzer'!$C$12,1,0)</f>
        <v/>
      </c>
      <c r="C97" s="38">
        <f>IF(C90&lt;'Analyzer'!$C$9,1,0)+IF(ISNUMBER(C92),IF(C92&lt;'Analyzer'!$C$10,1,0),0)+IF(ISNUMBER(C93),IF(C93&lt;'Analyzer'!$C$11,1,0),0)+IF(C94&lt;'Analyzer'!$C$12,1,0)</f>
        <v/>
      </c>
    </row>
    <row r="98" ht="18" customHeight="1">
      <c r="A98" s="30" t="inlineStr">
        <is>
          <t>Verdict</t>
        </is>
      </c>
      <c r="B98" s="45">
        <f>IF(OR(B90&lt;0,B97&gt;=2),"RED",IF(B97=1,"YELLOW","GREEN"))</f>
        <v/>
      </c>
      <c r="C98" s="45">
        <f>IF(OR(C90&lt;0,C97&gt;=2),"RED",IF(C97=1,"YELLOW","GREEN"))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5">
    <mergeCell ref="D34:E34"/>
    <mergeCell ref="D46:E46"/>
    <mergeCell ref="D40:E40"/>
    <mergeCell ref="D31:E31"/>
    <mergeCell ref="D49:E49"/>
    <mergeCell ref="A7:E7"/>
    <mergeCell ref="A25:E25"/>
    <mergeCell ref="D32:E32"/>
    <mergeCell ref="D41:E41"/>
    <mergeCell ref="D48:E48"/>
    <mergeCell ref="A3:E3"/>
    <mergeCell ref="D47:E47"/>
    <mergeCell ref="A2:E2"/>
    <mergeCell ref="D43:E43"/>
    <mergeCell ref="D37:E37"/>
    <mergeCell ref="D56:E56"/>
    <mergeCell ref="D39:E39"/>
    <mergeCell ref="D55:E55"/>
    <mergeCell ref="D30:E30"/>
    <mergeCell ref="D42:E42"/>
    <mergeCell ref="D33:E33"/>
    <mergeCell ref="D29:E29"/>
    <mergeCell ref="D38:E38"/>
    <mergeCell ref="D54:E54"/>
    <mergeCell ref="D50:E50"/>
  </mergeCells>
  <conditionalFormatting sqref="B98">
    <cfRule type="cellIs" priority="1" operator="equal" dxfId="0">
      <formula>"GREEN"</formula>
    </cfRule>
    <cfRule type="cellIs" priority="2" operator="equal" dxfId="1">
      <formula>"YELLOW"</formula>
    </cfRule>
    <cfRule type="cellIs" priority="3" operator="equal" dxfId="2">
      <formula>"RED"</formula>
    </cfRule>
  </conditionalFormatting>
  <conditionalFormatting sqref="C98">
    <cfRule type="cellIs" priority="4" operator="equal" dxfId="0">
      <formula>"GREEN"</formula>
    </cfRule>
    <cfRule type="cellIs" priority="5" operator="equal" dxfId="1">
      <formula>"YELLOW"</formula>
    </cfRule>
    <cfRule type="cellIs" priority="6" operator="equal" dxfId="2">
      <formula>"RED"</formula>
    </cfRule>
  </conditionalFormatting>
  <conditionalFormatting sqref="B5">
    <cfRule type="cellIs" priority="7" operator="equal" dxfId="0">
      <formula>"GREEN"</formula>
    </cfRule>
    <cfRule type="cellIs" priority="8" operator="equal" dxfId="1">
      <formula>"YELLOW"</formula>
    </cfRule>
    <cfRule type="cellIs" priority="9" operator="equal" dxfId="2">
      <formula>"RED"</formula>
    </cfRule>
  </conditionalFormatting>
  <conditionalFormatting sqref="D9:D12">
    <cfRule type="cellIs" priority="10" operator="equal" dxfId="0">
      <formula>"OK"</formula>
    </cfRule>
    <cfRule type="cellIs" priority="11" operator="equal" dxfId="2">
      <formula>"MISS"</formula>
    </cfRule>
    <cfRule type="cellIs" priority="12" operator="equal" dxfId="0">
      <formula>"PASS"</formula>
    </cfRule>
  </conditionalFormatting>
  <conditionalFormatting sqref="D15">
    <cfRule type="cellIs" priority="13" operator="equal" dxfId="0">
      <formula>"OK"</formula>
    </cfRule>
    <cfRule type="cellIs" priority="14" operator="equal" dxfId="2">
      <formula>"MISS"</formula>
    </cfRule>
    <cfRule type="cellIs" priority="15" operator="equal" dxfId="0">
      <formula>"PASS"</formula>
    </cfRule>
  </conditionalFormatting>
  <dataValidations count="5">
    <dataValidation sqref="B31" showDropDown="0" showInputMessage="1" showErrorMessage="0" allowBlank="1" promptTitle="After repair value" prompt="The price it should sell for once the work is done. Use recent sold comps."/>
    <dataValidation sqref="B32" showDropDown="0" showInputMessage="1" showErrorMessage="0" allowBlank="1" promptTitle="Rehab budget, with contingency" prompt="The whole rehab, contingency included. 0 if there's no work."/>
    <dataValidation sqref="B37" showDropDown="0" showInputMessage="1" showErrorMessage="1" allowBlank="1" errorTitle="Pick from the list" error="Pick a value from the list." promptTitle="Cash or hard money" prompt="Hard money uses the terms below. Cash ignores them." type="list">
      <formula1>"Cash,Hard money"</formula1>
    </dataValidation>
    <dataValidation sqref="C9:C12" showDropDown="0" showInputMessage="1" showErrorMessage="0" allowBlank="1" promptTitle="Your minimum" prompt="The least you accept on a flip. The verdict uses these four."/>
    <dataValidation sqref="C15" showDropDown="0" showInputMessage="1" showErrorMessage="0" allowBlank="1" promptTitle="Rule %" prompt="The share of the ARV you'll pay for price plus rehab. 70% is the common rule; some investors use 65% to 75%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26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2026-10-27T16:16:18Z</dcterms:created>
  <dcterms:modified xmlns:dcterms="http://purl.org/dc/terms/" xmlns:xsi="http://www.w3.org/2001/XMLSchema-instance" xsi:type="dcterms:W3CDTF">2026-10-27T16:16:18Z</dcterms:modified>
</cp:coreProperties>
</file>