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mpieza aquí" sheetId="1" state="visible" r:id="rId1"/>
    <sheet xmlns:r="http://schemas.openxmlformats.org/officeDocument/2006/relationships" name="Cantidades" sheetId="2" state="visible" r:id="rId2"/>
    <sheet xmlns:r="http://schemas.openxmlformats.org/officeDocument/2006/relationships" name="Precios" sheetId="3" state="visible" r:id="rId3"/>
    <sheet xmlns:r="http://schemas.openxmlformats.org/officeDocument/2006/relationships" name="Propuesta" sheetId="4" state="visible" r:id="rId4"/>
    <sheet xmlns:r="http://schemas.openxmlformats.org/officeDocument/2006/relationships" name="calc" sheetId="5" state="hidden" r:id="rId5"/>
  </sheets>
  <definedNames>
    <definedName name="_xlnm.Print_Area" localSheetId="0">'Empieza aquí'!$A$1:$E$64</definedName>
    <definedName name="_xlnm.Print_Titles" localSheetId="1">'Cantidades'!$6:$6</definedName>
    <definedName name="_xlnm.Print_Area" localSheetId="1">'Cantidades'!$A$1:$J$31</definedName>
    <definedName name="_xlnm.Print_Titles" localSheetId="2">'Precios'!$6:$6</definedName>
    <definedName name="_xlnm.Print_Area" localSheetId="2">'Precios'!$A$1:$I$31</definedName>
    <definedName name="_xlnm.Print_Area" localSheetId="3">'Propuesta'!$A$1:$F$52</definedName>
  </definedNames>
  <calcPr calcId="124519" fullCalcOnLoad="1"/>
</workbook>
</file>

<file path=xl/styles.xml><?xml version="1.0" encoding="utf-8"?>
<styleSheet xmlns="http://schemas.openxmlformats.org/spreadsheetml/2006/main">
  <numFmts count="6">
    <numFmt numFmtId="164" formatCode="0&quot; kg&quot;"/>
    <numFmt numFmtId="165" formatCode="0.0000"/>
    <numFmt numFmtId="166" formatCode="&quot;$&quot;#,##0.00;-&quot;$&quot;#,##0.00"/>
    <numFmt numFmtId="167" formatCode="&quot;$&quot;#,##0;[Red]-&quot;$&quot;#,##0"/>
    <numFmt numFmtId="168" formatCode="0.0%"/>
    <numFmt numFmtId="169" formatCode="d mmm yyyy"/>
  </numFmts>
  <fonts count="21">
    <font>
      <name val="Calibri"/>
      <family val="2"/>
      <color theme="1"/>
      <sz val="11"/>
      <scheme val="minor"/>
    </font>
    <font>
      <name val="Arial"/>
      <b val="1"/>
      <color rgb="00FFFFFF"/>
      <sz val="16"/>
    </font>
    <font>
      <name val="Arial"/>
      <color rgb="00C9C4B6"/>
      <sz val="9"/>
    </font>
    <font>
      <name val="Arial"/>
      <color rgb="0045484D"/>
      <sz val="10"/>
    </font>
    <font>
      <name val="Arial"/>
      <b val="1"/>
      <color rgb="00121417"/>
      <sz val="11"/>
    </font>
    <font>
      <name val="Arial"/>
      <b val="1"/>
      <color rgb="0045484D"/>
      <sz val="9"/>
    </font>
    <font>
      <name val="Arial"/>
      <b val="1"/>
      <color rgb="00FFFFFF"/>
      <sz val="10"/>
    </font>
    <font>
      <name val="Arial"/>
      <color rgb="00121417"/>
      <sz val="10"/>
    </font>
    <font>
      <name val="Arial"/>
      <b val="1"/>
      <color rgb="00121417"/>
      <sz val="13"/>
    </font>
    <font>
      <name val="Arial"/>
      <b val="1"/>
      <color rgb="00121417"/>
      <sz val="16"/>
    </font>
    <font>
      <name val="Arial"/>
      <b val="1"/>
      <color rgb="00E8590C"/>
      <sz val="18"/>
    </font>
    <font>
      <name val="Arial"/>
      <b val="1"/>
      <color rgb="00121417"/>
      <sz val="10"/>
    </font>
    <font>
      <name val="Arial"/>
      <b val="1"/>
      <color rgb="00121417"/>
      <sz val="12"/>
    </font>
    <font>
      <name val="Arial"/>
      <b val="1"/>
      <color rgb="009B1C0C"/>
      <sz val="10"/>
    </font>
    <font>
      <name val="Arial"/>
      <color rgb="0045484D"/>
      <sz val="8"/>
    </font>
    <font>
      <name val="Arial"/>
      <b val="1"/>
      <color rgb="00FFFFFF"/>
      <sz val="20"/>
    </font>
    <font>
      <name val="Arial"/>
      <color rgb="00C9C4B6"/>
      <sz val="10"/>
    </font>
    <font>
      <name val="Arial"/>
      <color rgb="00121417"/>
      <sz val="11"/>
    </font>
    <font>
      <name val="Arial"/>
      <b val="1"/>
      <color rgb="00E8590C"/>
      <sz val="14"/>
    </font>
    <font>
      <name val="Arial"/>
      <b val="1"/>
      <color rgb="00E8590C"/>
      <sz val="10"/>
      <u val="single"/>
    </font>
    <font>
      <name val="Arial"/>
      <color rgb="00E8590C"/>
      <sz val="10"/>
      <u val="single"/>
    </font>
  </fonts>
  <fills count="8">
    <fill>
      <patternFill/>
    </fill>
    <fill>
      <patternFill patternType="gray125"/>
    </fill>
    <fill>
      <patternFill patternType="solid">
        <fgColor rgb="00121417"/>
      </patternFill>
    </fill>
    <fill>
      <patternFill patternType="solid">
        <fgColor rgb="00FFF5CC"/>
      </patternFill>
    </fill>
    <fill>
      <patternFill patternType="solid">
        <fgColor rgb="00F4F1EA"/>
      </patternFill>
    </fill>
    <fill>
      <patternFill patternType="solid">
        <fgColor rgb="00E9E3D6"/>
      </patternFill>
    </fill>
    <fill>
      <patternFill patternType="solid">
        <fgColor rgb="00E8590C"/>
      </patternFill>
    </fill>
    <fill>
      <patternFill patternType="solid">
        <fgColor rgb="00FFE2C6"/>
      </patternFill>
    </fill>
  </fills>
  <borders count="14">
    <border>
      <left/>
      <right/>
      <top/>
      <bottom/>
      <diagonal/>
    </border>
    <border>
      <left style="thin">
        <color rgb="00D8D2C6"/>
      </left>
      <right style="thin">
        <color rgb="00D8D2C6"/>
      </right>
      <top style="thin">
        <color rgb="00D8D2C6"/>
      </top>
      <bottom style="thin">
        <color rgb="00D8D2C6"/>
      </bottom>
    </border>
    <border>
      <bottom style="thin">
        <color rgb="00D8D2C6"/>
      </bottom>
    </border>
    <border>
      <left/>
      <right/>
      <top/>
      <bottom style="thin">
        <color rgb="00D8D2C6"/>
      </bottom>
      <diagonal/>
    </border>
    <border>
      <bottom style="medium">
        <color rgb="00E8590C"/>
      </bottom>
    </border>
    <border>
      <left/>
      <right/>
      <top/>
      <bottom style="medium">
        <color rgb="00E8590C"/>
      </bottom>
      <diagonal/>
    </border>
    <border>
      <left/>
      <right/>
      <top style="thin">
        <color rgb="00D8D2C6"/>
      </top>
      <bottom/>
      <diagonal/>
    </border>
    <border>
      <left/>
      <right style="thin">
        <color rgb="00D8D2C6"/>
      </right>
      <top style="thin">
        <color rgb="00D8D2C6"/>
      </top>
      <bottom/>
      <diagonal/>
    </border>
    <border>
      <left/>
      <right/>
      <top style="thin">
        <color rgb="00D8D2C6"/>
      </top>
      <bottom style="thin">
        <color rgb="00D8D2C6"/>
      </bottom>
      <diagonal/>
    </border>
    <border>
      <left/>
      <right style="thin">
        <color rgb="00D8D2C6"/>
      </right>
      <top style="thin">
        <color rgb="00D8D2C6"/>
      </top>
      <bottom style="thin">
        <color rgb="00D8D2C6"/>
      </bottom>
      <diagonal/>
    </border>
    <border>
      <top style="thin">
        <color rgb="00121417"/>
      </top>
      <bottom style="double">
        <color rgb="00121417"/>
      </bottom>
    </border>
    <border>
      <bottom style="thin">
        <color rgb="00121417"/>
      </bottom>
    </border>
    <border>
      <left/>
      <right/>
      <top/>
      <bottom style="thin">
        <color rgb="00121417"/>
      </bottom>
      <diagonal/>
    </border>
    <border>
      <left style="thick">
        <color rgb="00FFFFFF"/>
      </left>
      <right style="thick">
        <color rgb="00FFFFFF"/>
      </right>
      <top style="thick">
        <color rgb="00FFFFFF"/>
      </top>
      <bottom style="thick">
        <color rgb="00FFFFFF"/>
      </bottom>
    </border>
  </borders>
  <cellStyleXfs count="1">
    <xf numFmtId="0" fontId="0" fillId="0" borderId="0"/>
  </cellStyleXfs>
  <cellXfs count="62">
    <xf numFmtId="0" fontId="0" fillId="0" borderId="0" pivotButton="0" quotePrefix="0" xfId="0"/>
    <xf numFmtId="0" fontId="15" fillId="2" borderId="0" applyAlignment="1" pivotButton="0" quotePrefix="0" xfId="0">
      <alignment vertical="bottom"/>
    </xf>
    <xf numFmtId="0" fontId="16" fillId="2" borderId="0" applyAlignment="1" pivotButton="0" quotePrefix="0" xfId="0">
      <alignment vertical="top"/>
    </xf>
    <xf numFmtId="0" fontId="0" fillId="6" borderId="0" applyAlignment="1" pivotButton="0" quotePrefix="0" xfId="0">
      <alignment vertical="center"/>
    </xf>
    <xf numFmtId="0" fontId="17" fillId="0" borderId="0" applyAlignment="1" pivotButton="0" quotePrefix="0" xfId="0">
      <alignment vertical="top" wrapText="1"/>
    </xf>
    <xf numFmtId="0" fontId="12" fillId="0" borderId="4" applyAlignment="1" pivotButton="0" quotePrefix="0" xfId="0">
      <alignment horizontal="left" vertical="bottom" indent="1"/>
    </xf>
    <xf numFmtId="0" fontId="0" fillId="0" borderId="5" pivotButton="0" quotePrefix="0" xfId="0"/>
    <xf numFmtId="0" fontId="18" fillId="0" borderId="0" applyAlignment="1" pivotButton="0" quotePrefix="0" xfId="0">
      <alignment horizontal="center" vertical="top"/>
    </xf>
    <xf numFmtId="0" fontId="11" fillId="0" borderId="0" applyAlignment="1" pivotButton="0" quotePrefix="0" xfId="0">
      <alignment horizontal="left" vertical="top" wrapText="1" indent="1"/>
    </xf>
    <xf numFmtId="0" fontId="7" fillId="0" borderId="0" applyAlignment="1" pivotButton="0" quotePrefix="0" xfId="0">
      <alignment vertical="top" wrapText="1"/>
    </xf>
    <xf numFmtId="0" fontId="0" fillId="6" borderId="13" applyAlignment="1" pivotButton="0" quotePrefix="0" xfId="0">
      <alignment vertical="center"/>
    </xf>
    <xf numFmtId="0" fontId="19" fillId="0" borderId="0" applyAlignment="1" pivotButton="0" quotePrefix="0" xfId="0">
      <alignment vertical="top"/>
    </xf>
    <xf numFmtId="0" fontId="0" fillId="2" borderId="13" applyAlignment="1" pivotButton="0" quotePrefix="0" xfId="0">
      <alignment vertical="center"/>
    </xf>
    <xf numFmtId="0" fontId="3" fillId="0" borderId="0" applyAlignment="1" pivotButton="0" quotePrefix="0" xfId="0">
      <alignment horizontal="left" vertical="top" wrapText="1" indent="1"/>
    </xf>
    <xf numFmtId="0" fontId="0" fillId="3" borderId="1" applyAlignment="1" pivotButton="0" quotePrefix="0" xfId="0">
      <alignment vertical="center"/>
    </xf>
    <xf numFmtId="0" fontId="0" fillId="4" borderId="1" applyAlignment="1" pivotButton="0" quotePrefix="0" xfId="0">
      <alignment vertical="center"/>
    </xf>
    <xf numFmtId="0" fontId="0" fillId="5" borderId="1" applyAlignment="1" pivotButton="0" quotePrefix="0" xfId="0">
      <alignment vertical="center"/>
    </xf>
    <xf numFmtId="0" fontId="0" fillId="7" borderId="1" applyAlignment="1" pivotButton="0" quotePrefix="0" xfId="0">
      <alignment vertical="center"/>
    </xf>
    <xf numFmtId="0" fontId="20" fillId="0" borderId="0" applyAlignment="1" pivotButton="0" quotePrefix="0" xfId="0">
      <alignment vertical="top" wrapText="1"/>
    </xf>
    <xf numFmtId="0" fontId="14" fillId="0" borderId="0" applyAlignment="1" pivotButton="0" quotePrefix="0" xfId="0">
      <alignment vertical="center"/>
    </xf>
    <xf numFmtId="0" fontId="1" fillId="2" borderId="0" applyAlignment="1" pivotButton="0" quotePrefix="0" xfId="0">
      <alignment horizontal="left" vertical="center" indent="1"/>
    </xf>
    <xf numFmtId="0" fontId="2" fillId="2" borderId="0" applyAlignment="1" pivotButton="0" quotePrefix="0" xfId="0">
      <alignment horizontal="right" vertical="center" indent="1"/>
    </xf>
    <xf numFmtId="0" fontId="5" fillId="0" borderId="0" applyAlignment="1" pivotButton="0" quotePrefix="0" xfId="0">
      <alignment horizontal="left" vertical="bottom" wrapText="1" indent="1"/>
    </xf>
    <xf numFmtId="0" fontId="5" fillId="0" borderId="0" applyAlignment="1" pivotButton="0" quotePrefix="0" xfId="0">
      <alignment horizontal="right" vertical="bottom" wrapText="1" indent="1"/>
    </xf>
    <xf numFmtId="0" fontId="4" fillId="3" borderId="1" applyAlignment="1" applyProtection="1" pivotButton="0" quotePrefix="0" xfId="0">
      <alignment horizontal="left" vertical="center" indent="1"/>
      <protection locked="0" hidden="0"/>
    </xf>
    <xf numFmtId="167" fontId="8" fillId="5" borderId="1" applyAlignment="1" pivotButton="0" quotePrefix="0" xfId="0">
      <alignment horizontal="right" vertical="center" shrinkToFit="1" indent="1"/>
    </xf>
    <xf numFmtId="9" fontId="4" fillId="3" borderId="1" applyAlignment="1" applyProtection="1" pivotButton="0" quotePrefix="0" xfId="0">
      <alignment horizontal="right" vertical="center" indent="1"/>
      <protection locked="0" hidden="0"/>
    </xf>
    <xf numFmtId="167" fontId="8" fillId="6" borderId="1" applyAlignment="1" pivotButton="0" quotePrefix="0" xfId="0">
      <alignment horizontal="right" vertical="center" shrinkToFit="1" indent="1"/>
    </xf>
    <xf numFmtId="168" fontId="8" fillId="5" borderId="1" applyAlignment="1" pivotButton="0" quotePrefix="0" xfId="0">
      <alignment horizontal="right" vertical="center" shrinkToFit="1" indent="1"/>
    </xf>
    <xf numFmtId="3" fontId="8" fillId="5" borderId="1" applyAlignment="1" pivotButton="0" quotePrefix="0" xfId="0">
      <alignment horizontal="right" vertical="center" shrinkToFit="1" indent="1"/>
    </xf>
    <xf numFmtId="0" fontId="6" fillId="2" borderId="1" applyAlignment="1" pivotButton="0" quotePrefix="0" xfId="0">
      <alignment horizontal="left" vertical="center" wrapText="1" indent="1"/>
    </xf>
    <xf numFmtId="0" fontId="6" fillId="2" borderId="1" applyAlignment="1" pivotButton="0" quotePrefix="0" xfId="0">
      <alignment horizontal="right" vertical="center" wrapText="1" indent="1"/>
    </xf>
    <xf numFmtId="0" fontId="7" fillId="3" borderId="1" applyAlignment="1" applyProtection="1" pivotButton="0" quotePrefix="0" xfId="0">
      <alignment horizontal="left" vertical="center" indent="1"/>
      <protection locked="0" hidden="0"/>
    </xf>
    <xf numFmtId="0" fontId="7" fillId="3" borderId="1" applyAlignment="1" applyProtection="1" pivotButton="0" quotePrefix="0" xfId="0">
      <alignment horizontal="right" vertical="center" indent="1"/>
      <protection locked="0" hidden="0"/>
    </xf>
    <xf numFmtId="0" fontId="7" fillId="4" borderId="1" applyAlignment="1" pivotButton="0" quotePrefix="0" xfId="0">
      <alignment horizontal="left" vertical="center" indent="1"/>
    </xf>
    <xf numFmtId="3" fontId="7" fillId="4" borderId="1" applyAlignment="1" pivotButton="0" quotePrefix="0" xfId="0">
      <alignment horizontal="right" vertical="center" indent="1"/>
    </xf>
    <xf numFmtId="166" fontId="7" fillId="4" borderId="1" applyAlignment="1" pivotButton="0" quotePrefix="0" xfId="0">
      <alignment horizontal="right" vertical="center" indent="1"/>
    </xf>
    <xf numFmtId="167" fontId="7" fillId="4" borderId="1" applyAlignment="1" pivotButton="0" quotePrefix="0" xfId="0">
      <alignment horizontal="right" vertical="center" indent="1"/>
    </xf>
    <xf numFmtId="164" fontId="4" fillId="3" borderId="1" applyAlignment="1" applyProtection="1" pivotButton="0" quotePrefix="0" xfId="0">
      <alignment horizontal="right" vertical="center" indent="1"/>
      <protection locked="0" hidden="0"/>
    </xf>
    <xf numFmtId="165" fontId="7" fillId="3" borderId="1" applyAlignment="1" applyProtection="1" pivotButton="0" quotePrefix="0" xfId="0">
      <alignment horizontal="right" vertical="center" indent="1"/>
      <protection locked="0" hidden="0"/>
    </xf>
    <xf numFmtId="9" fontId="7" fillId="3" borderId="1" applyAlignment="1" applyProtection="1" pivotButton="0" quotePrefix="0" xfId="0">
      <alignment horizontal="right" vertical="center" indent="1"/>
      <protection locked="0" hidden="0"/>
    </xf>
    <xf numFmtId="166" fontId="7" fillId="3" borderId="1" applyAlignment="1" applyProtection="1" pivotButton="0" quotePrefix="0" xfId="0">
      <alignment horizontal="right" vertical="center" indent="1"/>
      <protection locked="0" hidden="0"/>
    </xf>
    <xf numFmtId="0" fontId="9" fillId="0" borderId="2" applyAlignment="1" applyProtection="1" pivotButton="0" quotePrefix="0" xfId="0">
      <alignment vertical="center"/>
      <protection locked="0" hidden="0"/>
    </xf>
    <xf numFmtId="0" fontId="0" fillId="0" borderId="3" applyProtection="1" pivotButton="0" quotePrefix="0" xfId="0">
      <protection locked="0" hidden="0"/>
    </xf>
    <xf numFmtId="0" fontId="10" fillId="0" borderId="0" applyAlignment="1" pivotButton="0" quotePrefix="0" xfId="0">
      <alignment horizontal="right" vertical="center"/>
    </xf>
    <xf numFmtId="0" fontId="7" fillId="0" borderId="2" applyAlignment="1" applyProtection="1" pivotButton="0" quotePrefix="0" xfId="0">
      <alignment horizontal="left" vertical="center" indent="1"/>
      <protection locked="0" hidden="0"/>
    </xf>
    <xf numFmtId="0" fontId="11" fillId="0" borderId="0" applyAlignment="1" pivotButton="0" quotePrefix="0" xfId="0">
      <alignment horizontal="right" vertical="center" indent="1"/>
    </xf>
    <xf numFmtId="169" fontId="7" fillId="0" borderId="2" applyAlignment="1" applyProtection="1" pivotButton="0" quotePrefix="0" xfId="0">
      <alignment horizontal="right" vertical="center" indent="1"/>
      <protection locked="0" hidden="0"/>
    </xf>
    <xf numFmtId="3" fontId="7" fillId="0" borderId="2" applyAlignment="1" applyProtection="1" pivotButton="0" quotePrefix="0" xfId="0">
      <alignment horizontal="right" vertical="center" indent="1"/>
      <protection locked="0" hidden="0"/>
    </xf>
    <xf numFmtId="169" fontId="7" fillId="0" borderId="2" applyAlignment="1" pivotButton="0" quotePrefix="0" xfId="0">
      <alignment horizontal="right" vertical="center" indent="1"/>
    </xf>
    <xf numFmtId="0" fontId="11" fillId="0" borderId="0" applyAlignment="1" pivotButton="0" quotePrefix="0" xfId="0">
      <alignment horizontal="left" vertical="center" wrapText="1" indent="1"/>
    </xf>
    <xf numFmtId="0" fontId="7" fillId="0" borderId="2" applyAlignment="1" pivotButton="0" quotePrefix="0" xfId="0">
      <alignment horizontal="left" vertical="center" indent="1"/>
    </xf>
    <xf numFmtId="0" fontId="0" fillId="0" borderId="3" pivotButton="0" quotePrefix="0" xfId="0"/>
    <xf numFmtId="0" fontId="13" fillId="0" borderId="0" applyAlignment="1" pivotButton="0" quotePrefix="0" xfId="0">
      <alignment vertical="top" wrapText="1"/>
    </xf>
    <xf numFmtId="0" fontId="0" fillId="0" borderId="8" pivotButton="0" quotePrefix="0" xfId="0"/>
    <xf numFmtId="0" fontId="0" fillId="0" borderId="9" pivotButton="0" quotePrefix="0" xfId="0"/>
    <xf numFmtId="0" fontId="6" fillId="2" borderId="1" applyAlignment="1" pivotButton="0" quotePrefix="0" xfId="0">
      <alignment horizontal="right" vertical="center" indent="1"/>
    </xf>
    <xf numFmtId="167" fontId="7" fillId="0" borderId="2" applyAlignment="1" pivotButton="0" quotePrefix="0" xfId="0">
      <alignment horizontal="right" vertical="center" indent="1"/>
    </xf>
    <xf numFmtId="167" fontId="12" fillId="5" borderId="10" applyAlignment="1" pivotButton="0" quotePrefix="0" xfId="0">
      <alignment horizontal="right" vertical="center" indent="1"/>
    </xf>
    <xf numFmtId="0" fontId="0" fillId="0" borderId="11" applyAlignment="1" pivotButton="0" quotePrefix="0" xfId="0">
      <alignment vertical="center"/>
    </xf>
    <xf numFmtId="0" fontId="0" fillId="0" borderId="12" pivotButton="0" quotePrefix="0" xfId="0"/>
    <xf numFmtId="0" fontId="14" fillId="0" borderId="0" applyAlignment="1" pivotButton="0" quotePrefix="0" xfId="0">
      <alignment horizontal="center" vertical="center"/>
    </xf>
  </cellXfs>
  <cellStyles count="1">
    <cellStyle name="Normal" xfId="0" builtinId="0" hidden="0"/>
  </cellStyles>
  <dxfs count="3">
    <dxf>
      <font>
        <b val="1"/>
        <color rgb="008A3B00"/>
      </font>
      <fill>
        <patternFill patternType="solid">
          <fgColor rgb="00FFE2C6"/>
          <bgColor rgb="00FFE2C6"/>
        </patternFill>
      </fill>
    </dxf>
    <dxf>
      <font>
        <b val="1"/>
        <color rgb="009B1C0C"/>
      </font>
      <fill>
        <patternFill patternType="solid">
          <fgColor rgb="00F9D3CB"/>
          <bgColor rgb="00F9D3CB"/>
        </patternFill>
      </fill>
    </dxf>
    <dxf>
      <fill>
        <patternFill patternType="solid">
          <fgColor rgb="00FFF5CC"/>
          <bgColor rgb="00FFF5C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mailto:hello@builtbyestrada.ai" TargetMode="External" Id="rId1"/><Relationship Type="http://schemas.openxmlformats.org/officeDocument/2006/relationships/hyperlink" Target="https://builtbyestrada.ai/es/productos/kit-de-estimados-mexico/" TargetMode="External" Id="rId2"/></Relationships>
</file>

<file path=xl/worksheets/sheet1.xml><?xml version="1.0" encoding="utf-8"?>
<worksheet xmlns="http://schemas.openxmlformats.org/spreadsheetml/2006/main">
  <sheetPr>
    <tabColor rgb="00E8590C"/>
    <outlinePr summaryBelow="1" summaryRight="1"/>
    <pageSetUpPr fitToPage="1"/>
  </sheetPr>
  <dimension ref="A1:E64"/>
  <sheetViews>
    <sheetView showGridLines="0" zoomScale="100" workbookViewId="0">
      <selection activeCell="A1" sqref="A1"/>
    </sheetView>
  </sheetViews>
  <sheetFormatPr baseColWidth="8" defaultRowHeight="15"/>
  <cols>
    <col width="2" customWidth="1" min="1" max="1"/>
    <col width="6" customWidth="1" min="2" max="2"/>
    <col width="22" customWidth="1" min="3" max="3"/>
    <col width="74" customWidth="1" min="4" max="4"/>
    <col width="2" customWidth="1" min="5" max="5"/>
  </cols>
  <sheetData>
    <row r="1" ht="38" customHeight="1">
      <c r="A1" s="1" t="n"/>
      <c r="B1" s="1" t="inlineStr">
        <is>
          <t>Kit de Estimados México</t>
        </is>
      </c>
      <c r="C1" s="1" t="n"/>
      <c r="D1" s="1" t="n"/>
      <c r="E1" s="1" t="n"/>
    </row>
    <row r="2" ht="22" customHeight="1">
      <c r="A2" s="2" t="n"/>
      <c r="B2" s="2" t="inlineStr">
        <is>
          <t>Empieza aquí  ·  Built by Estrada  ·  builtbyestrada.ai</t>
        </is>
      </c>
      <c r="C2" s="2" t="n"/>
      <c r="D2" s="2" t="n"/>
      <c r="E2" s="2" t="n"/>
    </row>
    <row r="3" ht="7" customHeight="1">
      <c r="A3" s="3" t="n"/>
      <c r="B3" s="3" t="n"/>
      <c r="C3" s="3" t="n"/>
      <c r="D3" s="3" t="n"/>
      <c r="E3" s="3" t="n"/>
    </row>
    <row r="4" ht="10" customHeight="1"/>
    <row r="5" ht="49.56" customHeight="1">
      <c r="B5" s="4" t="inlineStr">
        <is>
          <t>Eliges partidas y pones medidas. La hoja calcula cuánto pedir, cuánto cuesta y cuánto cobrar. Abre con una obra de EJEMPLO para que veas cómo funciona antes de escribir nada. Este kit es para obras en México: metros, kilos, block de 12 y 15 cm y concreto por f'c. ¿Obras en Estados Unidos? Usa el Kit de Estimados (EE.UU.).</t>
        </is>
      </c>
    </row>
    <row r="6" ht="10" customHeight="1"/>
    <row r="7" ht="26" customHeight="1">
      <c r="B7" s="5" t="inlineStr">
        <is>
          <t>Tu primer resultado en 5 minutos</t>
        </is>
      </c>
      <c r="C7" s="6" t="n"/>
      <c r="D7" s="6" t="n"/>
    </row>
    <row r="8" ht="6" customHeight="1"/>
    <row r="9" ht="34.40000000000001" customHeight="1">
      <c r="B9" s="7" t="n">
        <v>1</v>
      </c>
      <c r="C9" s="8" t="inlineStr">
        <is>
          <t>Precios</t>
        </is>
      </c>
      <c r="D9" s="9" t="inlineStr">
        <is>
          <t>Cambia el costo de las partidas que usas. Su columna Precio cambia de EJEMPLO a Tu precio.</t>
        </is>
      </c>
    </row>
    <row r="10" ht="32" customHeight="1">
      <c r="B10" s="7" t="n">
        <v>2</v>
      </c>
      <c r="C10" s="8" t="inlineStr">
        <is>
          <t>Precios</t>
        </is>
      </c>
      <c r="D10" s="9" t="inlineStr">
        <is>
          <t>Arriba en Precios pon los kilos del bulto de cemento que compras: 50 o 25 kg.</t>
        </is>
      </c>
    </row>
    <row r="11" ht="34.40000000000001" customHeight="1">
      <c r="B11" s="7" t="n">
        <v>3</v>
      </c>
      <c r="C11" s="8" t="inlineStr">
        <is>
          <t>Cantidades</t>
        </is>
      </c>
      <c r="D11" s="9" t="inlineStr">
        <is>
          <t>En la columna A elige una partida de la lista. En la columna B pon la medida en la unidad que dice Mides en.</t>
        </is>
      </c>
    </row>
    <row r="12" ht="32" customHeight="1">
      <c r="B12" s="7" t="n">
        <v>4</v>
      </c>
      <c r="C12" s="8" t="inlineStr">
        <is>
          <t>Cantidades</t>
        </is>
      </c>
      <c r="D12" s="9" t="inlineStr">
        <is>
          <t>Arriba pon tu markup. Ahí mismo ves el precio al cliente y tu margen real.</t>
        </is>
      </c>
    </row>
    <row r="13" ht="32" customHeight="1">
      <c r="B13" s="7" t="n">
        <v>5</v>
      </c>
      <c r="C13" s="8" t="inlineStr">
        <is>
          <t>Cantidades</t>
        </is>
      </c>
      <c r="D13" s="9" t="inlineStr">
        <is>
          <t>¿IVA? Arriba eliges Sí o No y la tasa. Elige No si el trabajo va sin factura.</t>
        </is>
      </c>
    </row>
    <row r="14" ht="34.40000000000001" customHeight="1">
      <c r="B14" s="7" t="n">
        <v>6</v>
      </c>
      <c r="C14" s="8" t="inlineStr">
        <is>
          <t>Precios</t>
        </is>
      </c>
      <c r="D14" s="9" t="inlineStr">
        <is>
          <t>¿Te falta una partida? Agrégala en un renglón vacío abajo y aparece en la lista de Cantidades.</t>
        </is>
      </c>
    </row>
    <row r="15" ht="34.40000000000001" customHeight="1">
      <c r="B15" s="7" t="n">
        <v>7</v>
      </c>
      <c r="C15" s="8" t="inlineStr">
        <is>
          <t>Propuesta</t>
        </is>
      </c>
      <c r="D15" s="9" t="inlineStr">
        <is>
          <t>Pon los datos de tu empresa y del cliente. El precio por sección se llena solo. Imprímela o guárdala en PDF.</t>
        </is>
      </c>
    </row>
    <row r="16" ht="10" customHeight="1"/>
    <row r="17" ht="26" customHeight="1">
      <c r="B17" s="5" t="inlineStr">
        <is>
          <t>Qué hace cada pestaña</t>
        </is>
      </c>
      <c r="C17" s="6" t="n"/>
      <c r="D17" s="6" t="n"/>
    </row>
    <row r="18" ht="6" customHeight="1"/>
    <row r="19" ht="30" customHeight="1">
      <c r="B19" s="10" t="n"/>
      <c r="C19" s="8" t="inlineStr">
        <is>
          <t>Empieza aquí</t>
        </is>
      </c>
      <c r="D19" s="9" t="inlineStr">
        <is>
          <t>Esta página.</t>
        </is>
      </c>
    </row>
    <row r="20" ht="34.40000000000001" customHeight="1">
      <c r="B20" s="10" t="n"/>
      <c r="C20" s="11" t="inlineStr">
        <is>
          <t>Cantidades</t>
        </is>
      </c>
      <c r="D20" s="9" t="inlineStr">
        <is>
          <t>Eliges partidas y pones medidas; te da cuánto pedir, costo, precio al cliente y margen. 25 líneas.</t>
        </is>
      </c>
    </row>
    <row r="21" ht="34.40000000000001" customHeight="1">
      <c r="B21" s="10" t="n"/>
      <c r="C21" s="11" t="inlineStr">
        <is>
          <t>Precios</t>
        </is>
      </c>
      <c r="D21" s="9" t="inlineStr">
        <is>
          <t>Tus costos, desperdicios y unidades de 16 partidas comunes, más 9 renglones vacíos para las tuyas.</t>
        </is>
      </c>
    </row>
    <row r="22" ht="34.40000000000001" customHeight="1">
      <c r="B22" s="12" t="n"/>
      <c r="C22" s="11" t="inlineStr">
        <is>
          <t>Propuesta</t>
        </is>
      </c>
      <c r="D22" s="9" t="inlineStr">
        <is>
          <t>Propuesta de una página para el cliente, armada con tus cantidades. Para imprimir o mandar en PDF.</t>
        </is>
      </c>
    </row>
    <row r="23" ht="19.2" customHeight="1">
      <c r="C23" s="13" t="inlineStr">
        <is>
          <t>Colores de las pestañas: en las de color naranja escribes tú, las oscuras se llenan solas o se imprimen.</t>
        </is>
      </c>
    </row>
    <row r="24" ht="10" customHeight="1"/>
    <row r="25" ht="26" customHeight="1">
      <c r="B25" s="5" t="inlineStr">
        <is>
          <t>Colores</t>
        </is>
      </c>
      <c r="C25" s="6" t="n"/>
      <c r="D25" s="6" t="n"/>
    </row>
    <row r="26" ht="6" customHeight="1"/>
    <row r="27" ht="21.2" customHeight="1">
      <c r="B27" s="14" t="n"/>
      <c r="C27" s="8" t="inlineStr">
        <is>
          <t>Amarillo</t>
        </is>
      </c>
      <c r="D27" s="9" t="inlineStr">
        <is>
          <t>Aquí escribes tú. Las demás celdas están bloqueadas.</t>
        </is>
      </c>
    </row>
    <row r="28" ht="21.2" customHeight="1">
      <c r="B28" s="15" t="n"/>
      <c r="C28" s="8" t="inlineStr">
        <is>
          <t>Gris</t>
        </is>
      </c>
      <c r="D28" s="9" t="inlineStr">
        <is>
          <t>La hoja la calcula. Está bloqueada para que no se borre una fórmula sin querer.</t>
        </is>
      </c>
    </row>
    <row r="29" ht="21.2" customHeight="1">
      <c r="B29" s="16" t="n"/>
      <c r="C29" s="8" t="inlineStr">
        <is>
          <t>Negritas, arena</t>
        </is>
      </c>
      <c r="D29" s="9" t="inlineStr">
        <is>
          <t>Totales y resultados.</t>
        </is>
      </c>
    </row>
    <row r="30" ht="21.2" customHeight="1">
      <c r="B30" s="17" t="n"/>
      <c r="C30" s="8" t="inlineStr">
        <is>
          <t>Naranja o rojo</t>
        </is>
      </c>
      <c r="D30" s="9" t="inlineStr">
        <is>
          <t>Algo que revisar, como un precio de EJEMPLO o una partida que no está en Precios.</t>
        </is>
      </c>
    </row>
    <row r="31" ht="34.40000000000001" customHeight="1">
      <c r="B31" s="14" t="n"/>
      <c r="C31" s="8" t="inlineStr">
        <is>
          <t>Amarillo en Propuesta</t>
        </is>
      </c>
      <c r="D31" s="9" t="inlineStr">
        <is>
          <t>Marca un dato que todavía falta. Se quita cuando escribes, así la hoja impresa sale limpia.</t>
        </is>
      </c>
    </row>
    <row r="32" ht="10" customHeight="1"/>
    <row r="33" ht="26" customHeight="1">
      <c r="B33" s="5" t="inlineStr">
        <is>
          <t>La obra de EJEMPLO</t>
        </is>
      </c>
      <c r="C33" s="6" t="n"/>
      <c r="D33" s="6" t="n"/>
    </row>
    <row r="34" ht="6" customHeight="1"/>
    <row r="35" ht="32.40000000000001" customHeight="1">
      <c r="C35" s="9" t="inlineStr">
        <is>
          <t>Todo lo que dice EJEMPLO está para que veas cómo funciona la hoja. Nada es un precio real, un cliente real ni una obra real.</t>
        </is>
      </c>
    </row>
    <row r="36" ht="32.40000000000001" customHeight="1">
      <c r="C36" s="9" t="inlineStr">
        <is>
          <t>Para borrarlo: en Cantidades selecciona las celdas amarillas de las líneas de ejemplo (columnas A, B y J) y presiona Suprimir. En Propuesta escribe tus datos encima del texto de ejemplo.</t>
        </is>
      </c>
    </row>
    <row r="37" ht="32.40000000000001" customHeight="1">
      <c r="C37" s="9" t="inlineStr">
        <is>
          <t>Los precios con EJEMPLO se quedan hasta que pongas tu costo. Arriba en Cantidades se cuentan las líneas que todavía usan uno, y la Propuesta dice BORRADOR hasta que ese número sea cero.</t>
        </is>
      </c>
    </row>
    <row r="38" ht="19.2" customHeight="1">
      <c r="C38" s="9" t="inlineStr">
        <is>
          <t>Guarda una copia limpia como plantilla y usa Archivo &gt; Guardar como para cada obra nueva.</t>
        </is>
      </c>
    </row>
    <row r="39" ht="10" customHeight="1"/>
    <row r="40" ht="26" customHeight="1">
      <c r="B40" s="5" t="inlineStr">
        <is>
          <t>Imprimir o guardar la propuesta en PDF</t>
        </is>
      </c>
      <c r="C40" s="6" t="n"/>
      <c r="D40" s="6" t="n"/>
    </row>
    <row r="41" ht="6" customHeight="1"/>
    <row r="42" ht="32.40000000000001" customHeight="1">
      <c r="C42" s="9" t="inlineStr">
        <is>
          <t>Excel: abre Propuesta, luego Archivo &gt; Imprimir y elige una impresora PDF (Windows: Microsoft Print to PDF; Mac: PDF &gt; Guardar como PDF). Ya está ajustada a una página.</t>
        </is>
      </c>
    </row>
    <row r="43" ht="19.2" customHeight="1">
      <c r="C43" s="9" t="inlineStr">
        <is>
          <t>Google Sheets: abre Propuesta, luego Archivo &gt; Descargar &gt; PDF. Elige Hoja actual y Ajustar a la página.</t>
        </is>
      </c>
    </row>
    <row r="44" ht="19.2" customHeight="1">
      <c r="C44" s="9" t="inlineStr">
        <is>
          <t>LibreOffice: abre Propuesta, luego Archivo &gt; Exportar como PDF.</t>
        </is>
      </c>
    </row>
    <row r="45" ht="10" customHeight="1"/>
    <row r="46" ht="26" customHeight="1">
      <c r="B46" s="5" t="inlineStr">
        <is>
          <t>Úsala en Google Sheets</t>
        </is>
      </c>
      <c r="C46" s="6" t="n"/>
      <c r="D46" s="6" t="n"/>
    </row>
    <row r="47" ht="6" customHeight="1"/>
    <row r="48" ht="32.40000000000001" customHeight="1">
      <c r="C48" s="9" t="inlineStr">
        <is>
          <t>Abre una hoja nueva de Google Sheets. Ve a Archivo &gt; Importar &gt; Subir (File &gt; Import &gt; Upload), elige este archivo, marca 'Reemplazar hoja de cálculo' y dale Importar datos.</t>
        </is>
      </c>
    </row>
    <row r="49" ht="19.2" customHeight="1">
      <c r="C49" s="9" t="inlineStr">
        <is>
          <t>O súbelo a Google Drive y ábrelo con Google Sheets. Excel y LibreOffice lo abren tal cual.</t>
        </is>
      </c>
    </row>
    <row r="50" ht="10" customHeight="1"/>
    <row r="51" ht="26" customHeight="1">
      <c r="B51" s="5" t="inlineStr">
        <is>
          <t>Celdas bloqueadas</t>
        </is>
      </c>
      <c r="C51" s="6" t="n"/>
      <c r="D51" s="6" t="n"/>
    </row>
    <row r="52" ht="6" customHeight="1"/>
    <row r="53" ht="45.6" customHeight="1">
      <c r="C53" s="9" t="inlineStr">
        <is>
          <t>Las celdas grises están bloqueadas y no hay contraseña. Para cambiar una fórmula o agregar filas, primero desbloquea la pestaña: en Excel, Revisar &gt; Desproteger hoja. En LibreOffice, Herramientas &gt; Proteger hoja. En Google Sheets, Datos &gt; Proteger hojas y rangos.</t>
        </is>
      </c>
    </row>
    <row r="54" ht="10" customHeight="1"/>
    <row r="55" ht="26" customHeight="1">
      <c r="B55" s="5" t="inlineStr">
        <is>
          <t>Ayuda</t>
        </is>
      </c>
      <c r="C55" s="6" t="n"/>
      <c r="D55" s="6" t="n"/>
    </row>
    <row r="56" ht="6" customHeight="1"/>
    <row r="57" ht="19.2" customHeight="1">
      <c r="C57" s="18" t="inlineStr">
        <is>
          <t>Dudas, o un número que se ve mal: hello@builtbyestrada.ai</t>
        </is>
      </c>
    </row>
    <row r="58" ht="10" customHeight="1"/>
    <row r="59" ht="26" customHeight="1">
      <c r="B59" s="5" t="inlineStr">
        <is>
          <t>Versión completa</t>
        </is>
      </c>
      <c r="C59" s="6" t="n"/>
      <c r="D59" s="6" t="n"/>
    </row>
    <row r="60" ht="6" customHeight="1"/>
    <row r="61" ht="32.40000000000001" customHeight="1">
      <c r="C61" s="9" t="inlineStr">
        <is>
          <t>La versión completa agrega costo real con alertas de presupuesto, órdenes de cambio con formato para firmar, 80 líneas de cantidades y 48 partidas cargadas.</t>
        </is>
      </c>
    </row>
    <row r="62" ht="19.2" customHeight="1">
      <c r="C62" s="18" t="inlineStr">
        <is>
          <t>https://builtbyestrada.ai/es/productos/kit-de-estimados-mexico/</t>
        </is>
      </c>
    </row>
    <row r="63" ht="10" customHeight="1"/>
    <row r="64" ht="18" customHeight="1">
      <c r="C64" s="19" t="inlineStr">
        <is>
          <t>Versión 1.1, octubre 2026</t>
        </is>
      </c>
    </row>
  </sheetData>
  <sheetProtection selectLockedCells="0" selectUnlockedCells="0" sheet="1" objects="0" insertRows="1" insertHyperlinks="1" autoFilter="1" scenarios="0" formatColumns="0" deleteColumns="1" insertColumns="1" pivotTables="1" deleteRows="1" formatCells="0" formatRows="0" sort="1"/>
  <mergeCells count="24">
    <mergeCell ref="C62:D62"/>
    <mergeCell ref="C42:D42"/>
    <mergeCell ref="B17:D17"/>
    <mergeCell ref="C35:D35"/>
    <mergeCell ref="B40:D40"/>
    <mergeCell ref="C44:D44"/>
    <mergeCell ref="B55:D55"/>
    <mergeCell ref="B51:D51"/>
    <mergeCell ref="B33:D33"/>
    <mergeCell ref="C43:D43"/>
    <mergeCell ref="B5:D5"/>
    <mergeCell ref="C36:D36"/>
    <mergeCell ref="C61:D61"/>
    <mergeCell ref="C48:D48"/>
    <mergeCell ref="B25:D25"/>
    <mergeCell ref="B7:D7"/>
    <mergeCell ref="C23:D23"/>
    <mergeCell ref="B59:D59"/>
    <mergeCell ref="C38:D38"/>
    <mergeCell ref="B46:D46"/>
    <mergeCell ref="C57:D57"/>
    <mergeCell ref="C37:D37"/>
    <mergeCell ref="C53:D53"/>
    <mergeCell ref="C49:D49"/>
  </mergeCells>
  <hyperlinks>
    <hyperlink ref="C20" location="'Cantidades'!A1" display="Cantidades"/>
    <hyperlink ref="C21" location="'Precios'!A1" display="Precios"/>
    <hyperlink ref="C22" location="'Propuesta'!A1" display="Propuesta"/>
    <hyperlink xmlns:r="http://schemas.openxmlformats.org/officeDocument/2006/relationships" ref="C57" r:id="rId1"/>
    <hyperlink xmlns:r="http://schemas.openxmlformats.org/officeDocument/2006/relationships" ref="C62" r:id="rId2"/>
  </hyperlinks>
  <printOptions horizontalCentered="1"/>
  <pageMargins left="0.4" right="0.4" top="0.5" bottom="0.5" header="0.5" footer="0.5"/>
  <pageSetup orientation="portrait" paperSize="1" fitToHeight="0" fitToWidth="1"/>
  <headerFooter>
    <oddHeader/>
    <oddFooter>&amp;C&amp;"Arial"&amp;8 &amp;P / &amp;N</oddFooter>
    <evenHeader/>
    <evenFooter/>
    <firstHeader/>
    <firstFooter/>
  </headerFooter>
  <rowBreaks count="2" manualBreakCount="2">
    <brk id="23" min="0" max="16383" man="1"/>
    <brk id="57" min="0" max="16383" man="1"/>
  </rowBreaks>
</worksheet>
</file>

<file path=xl/worksheets/sheet2.xml><?xml version="1.0" encoding="utf-8"?>
<worksheet xmlns="http://schemas.openxmlformats.org/spreadsheetml/2006/main">
  <sheetPr>
    <tabColor rgb="00E8590C"/>
    <outlinePr summaryBelow="1" summaryRight="1"/>
    <pageSetUpPr fitToPage="1"/>
  </sheetPr>
  <dimension ref="A1:J31"/>
  <sheetViews>
    <sheetView showGridLines="0" zoomScale="100" workbookViewId="0">
      <pane xSplit="1" ySplit="6" topLeftCell="B7" activePane="bottomRight" state="frozen"/>
      <selection pane="topRight"/>
      <selection pane="bottomLeft"/>
      <selection pane="bottomRight" activeCell="A1" sqref="A1"/>
    </sheetView>
  </sheetViews>
  <sheetFormatPr baseColWidth="8" defaultRowHeight="15"/>
  <cols>
    <col width="46" customWidth="1" min="1" max="1"/>
    <col width="13" customWidth="1" min="2" max="2"/>
    <col width="13" customWidth="1" min="3" max="3"/>
    <col width="13" customWidth="1" min="4" max="4"/>
    <col width="13" customWidth="1" min="5" max="5"/>
    <col width="11" customWidth="1" min="6" max="6"/>
    <col width="12" customWidth="1" min="7" max="7"/>
    <col width="13" customWidth="1" min="8" max="8"/>
    <col width="15" customWidth="1" min="9" max="9"/>
    <col width="24" customWidth="1" min="10" max="10"/>
  </cols>
  <sheetData>
    <row r="1" ht="30" customHeight="1">
      <c r="A1" s="20" t="inlineStr">
        <is>
          <t>Cantidades</t>
        </is>
      </c>
      <c r="B1" s="20" t="n"/>
      <c r="C1" s="20" t="n"/>
      <c r="D1" s="20" t="n"/>
      <c r="E1" s="20" t="n"/>
      <c r="F1" s="20" t="n"/>
      <c r="G1" s="20" t="n"/>
      <c r="H1" s="20" t="n"/>
      <c r="I1" s="20" t="n"/>
      <c r="J1" s="21" t="inlineStr">
        <is>
          <t>Kit de Estimados México</t>
        </is>
      </c>
    </row>
    <row r="2" ht="19.2" customHeight="1">
      <c r="A2" s="13" t="inlineStr">
        <is>
          <t>Elige la partida en la columna A y pon la medida en la columna B. Las celdas grises se calculan solas. Los totales se quedan arriba.</t>
        </is>
      </c>
    </row>
    <row r="3" ht="41.64" customHeight="1">
      <c r="A3" s="22" t="inlineStr">
        <is>
          <t>Obra</t>
        </is>
      </c>
      <c r="B3" s="23" t="inlineStr">
        <is>
          <t>Costo</t>
        </is>
      </c>
      <c r="C3" s="23" t="inlineStr">
        <is>
          <t>Markup</t>
        </is>
      </c>
      <c r="D3" s="23" t="inlineStr">
        <is>
          <t>Precio sin IVA</t>
        </is>
      </c>
      <c r="E3" s="23" t="inlineStr">
        <is>
          <t>Tu margen real</t>
        </is>
      </c>
      <c r="F3" s="23" t="inlineStr">
        <is>
          <t>Líneas con precio de EJEMPLO</t>
        </is>
      </c>
      <c r="G3" s="23" t="inlineStr">
        <is>
          <t>Partidas que no están en Precios</t>
        </is>
      </c>
      <c r="H3" s="22" t="inlineStr">
        <is>
          <t>¿Agregar IVA?</t>
        </is>
      </c>
      <c r="I3" s="23" t="inlineStr">
        <is>
          <t>Tasa de IVA</t>
        </is>
      </c>
      <c r="J3" s="23" t="inlineStr">
        <is>
          <t>Total al cliente</t>
        </is>
      </c>
    </row>
    <row r="4" ht="26" customHeight="1">
      <c r="A4" s="24" t="inlineStr">
        <is>
          <t>EJEMPLO: cuarto de 4 x 5 m</t>
        </is>
      </c>
      <c r="B4" s="25">
        <f>SUM(G7:G31)</f>
        <v/>
      </c>
      <c r="C4" s="26" t="n">
        <v>0.25</v>
      </c>
      <c r="D4" s="27">
        <f>SUM('calc'!$C$2:$C$10)</f>
        <v/>
      </c>
      <c r="E4" s="28">
        <f>IFERROR((D4-B4)/D4,0)</f>
        <v/>
      </c>
      <c r="F4" s="29">
        <f>COUNTIF(I7:I31,"EJEMPLO")</f>
        <v/>
      </c>
      <c r="G4" s="29">
        <f>COUNTIF(I7:I31,"No está en Precios")</f>
        <v/>
      </c>
      <c r="H4" s="24" t="inlineStr">
        <is>
          <t>Sí</t>
        </is>
      </c>
      <c r="I4" s="26" t="n">
        <v>0.16</v>
      </c>
      <c r="J4" s="25">
        <f>D4+IF('Cantidades'!$H$4="Sí",ROUND(D4*'Cantidades'!$I$4,0),0)</f>
        <v/>
      </c>
    </row>
    <row r="5" ht="18" customHeight="1"/>
    <row r="6" ht="30" customHeight="1">
      <c r="A6" s="30" t="inlineStr">
        <is>
          <t>Partida</t>
        </is>
      </c>
      <c r="B6" s="31" t="inlineStr">
        <is>
          <t>Tú pones</t>
        </is>
      </c>
      <c r="C6" s="30" t="inlineStr">
        <is>
          <t>Mides en</t>
        </is>
      </c>
      <c r="D6" s="31" t="inlineStr">
        <is>
          <t>Pedir</t>
        </is>
      </c>
      <c r="E6" s="30" t="inlineStr">
        <is>
          <t>Unidad</t>
        </is>
      </c>
      <c r="F6" s="31" t="inlineStr">
        <is>
          <t>Costo unit.</t>
        </is>
      </c>
      <c r="G6" s="31" t="inlineStr">
        <is>
          <t>Total</t>
        </is>
      </c>
      <c r="H6" s="30" t="inlineStr">
        <is>
          <t>Categoría</t>
        </is>
      </c>
      <c r="I6" s="30" t="inlineStr">
        <is>
          <t>Precio</t>
        </is>
      </c>
      <c r="J6" s="30" t="inlineStr">
        <is>
          <t>Nota</t>
        </is>
      </c>
    </row>
    <row r="7" ht="18" customHeight="1">
      <c r="A7" s="32" t="inlineStr">
        <is>
          <t>Block hueco 15x20x40</t>
        </is>
      </c>
      <c r="B7" s="33" t="n">
        <v>40</v>
      </c>
      <c r="C7" s="34">
        <f>IF($A7="","",IFERROR(INDEX('Precios'!$C$7:$C$31,MATCH($A7,'Precios'!$B$7:$B$31,0)),""))</f>
        <v/>
      </c>
      <c r="D7" s="35">
        <f>IF(OR($A7="",$B7=""),"",IFERROR(ROUNDUP(ROUND($B7*INDEX('Precios'!$E$7:$E$31,MATCH($A7,'Precios'!$B$7:$B$31,0))*(1+INDEX('Precios'!$F$7:$F$31,MATCH($A7,'Precios'!$B$7:$B$31,0))),6),0),""))</f>
        <v/>
      </c>
      <c r="E7" s="34">
        <f>IF($A7="","",IFERROR(INDEX('Precios'!$D$7:$D$31,MATCH($A7,'Precios'!$B$7:$B$31,0)),""))</f>
        <v/>
      </c>
      <c r="F7" s="36">
        <f>IF($A7="","",IFERROR(INDEX('Precios'!$G$7:$G$31,MATCH($A7,'Precios'!$B$7:$B$31,0)),""))</f>
        <v/>
      </c>
      <c r="G7" s="37">
        <f>IF(OR(D7="",F7=""),"",D7*F7)</f>
        <v/>
      </c>
      <c r="H7" s="34">
        <f>IF($A7="","",IFERROR(INDEX('Precios'!$A$7:$A$31,MATCH($A7,'Precios'!$B$7:$B$31,0)),""))</f>
        <v/>
      </c>
      <c r="I7" s="34">
        <f>IF($A7="","",IFERROR(INDEX('Precios'!$H$7:$H$31,MATCH($A7,'Precios'!$B$7:$B$31,0)),"No está en Precios"))</f>
        <v/>
      </c>
      <c r="J7" s="32" t="inlineStr">
        <is>
          <t>EJEMPLO</t>
        </is>
      </c>
    </row>
    <row r="8" ht="18" customHeight="1">
      <c r="A8" s="32" t="inlineStr">
        <is>
          <t>Losa de concreto premezclado, 10 cm</t>
        </is>
      </c>
      <c r="B8" s="33" t="n">
        <v>22</v>
      </c>
      <c r="C8" s="34">
        <f>IF($A8="","",IFERROR(INDEX('Precios'!$C$7:$C$31,MATCH($A8,'Precios'!$B$7:$B$31,0)),""))</f>
        <v/>
      </c>
      <c r="D8" s="35">
        <f>IF(OR($A8="",$B8=""),"",IFERROR(ROUNDUP(ROUND($B8*INDEX('Precios'!$E$7:$E$31,MATCH($A8,'Precios'!$B$7:$B$31,0))*(1+INDEX('Precios'!$F$7:$F$31,MATCH($A8,'Precios'!$B$7:$B$31,0))),6),0),""))</f>
        <v/>
      </c>
      <c r="E8" s="34">
        <f>IF($A8="","",IFERROR(INDEX('Precios'!$D$7:$D$31,MATCH($A8,'Precios'!$B$7:$B$31,0)),""))</f>
        <v/>
      </c>
      <c r="F8" s="36">
        <f>IF($A8="","",IFERROR(INDEX('Precios'!$G$7:$G$31,MATCH($A8,'Precios'!$B$7:$B$31,0)),""))</f>
        <v/>
      </c>
      <c r="G8" s="37">
        <f>IF(OR(D8="",F8=""),"",D8*F8)</f>
        <v/>
      </c>
      <c r="H8" s="34">
        <f>IF($A8="","",IFERROR(INDEX('Precios'!$A$7:$A$31,MATCH($A8,'Precios'!$B$7:$B$31,0)),""))</f>
        <v/>
      </c>
      <c r="I8" s="34">
        <f>IF($A8="","",IFERROR(INDEX('Precios'!$H$7:$H$31,MATCH($A8,'Precios'!$B$7:$B$31,0)),"No está en Precios"))</f>
        <v/>
      </c>
      <c r="J8" s="32" t="inlineStr">
        <is>
          <t>EJEMPLO</t>
        </is>
      </c>
    </row>
    <row r="9" ht="18" customHeight="1">
      <c r="A9" s="32" t="inlineStr">
        <is>
          <t>Parrilla varilla 3/8" a 20 cm, ambos sentidos</t>
        </is>
      </c>
      <c r="B9" s="33" t="n">
        <v>22</v>
      </c>
      <c r="C9" s="34">
        <f>IF($A9="","",IFERROR(INDEX('Precios'!$C$7:$C$31,MATCH($A9,'Precios'!$B$7:$B$31,0)),""))</f>
        <v/>
      </c>
      <c r="D9" s="35">
        <f>IF(OR($A9="",$B9=""),"",IFERROR(ROUNDUP(ROUND($B9*INDEX('Precios'!$E$7:$E$31,MATCH($A9,'Precios'!$B$7:$B$31,0))*(1+INDEX('Precios'!$F$7:$F$31,MATCH($A9,'Precios'!$B$7:$B$31,0))),6),0),""))</f>
        <v/>
      </c>
      <c r="E9" s="34">
        <f>IF($A9="","",IFERROR(INDEX('Precios'!$D$7:$D$31,MATCH($A9,'Precios'!$B$7:$B$31,0)),""))</f>
        <v/>
      </c>
      <c r="F9" s="36">
        <f>IF($A9="","",IFERROR(INDEX('Precios'!$G$7:$G$31,MATCH($A9,'Precios'!$B$7:$B$31,0)),""))</f>
        <v/>
      </c>
      <c r="G9" s="37">
        <f>IF(OR(D9="",F9=""),"",D9*F9)</f>
        <v/>
      </c>
      <c r="H9" s="34">
        <f>IF($A9="","",IFERROR(INDEX('Precios'!$A$7:$A$31,MATCH($A9,'Precios'!$B$7:$B$31,0)),""))</f>
        <v/>
      </c>
      <c r="I9" s="34">
        <f>IF($A9="","",IFERROR(INDEX('Precios'!$H$7:$H$31,MATCH($A9,'Precios'!$B$7:$B$31,0)),"No está en Precios"))</f>
        <v/>
      </c>
      <c r="J9" s="32" t="inlineStr">
        <is>
          <t>EJEMPLO</t>
        </is>
      </c>
    </row>
    <row r="10" ht="18" customHeight="1">
      <c r="A10" s="32" t="inlineStr">
        <is>
          <t>Impermeabilizante acrílico (cubeta de 19 L)</t>
        </is>
      </c>
      <c r="B10" s="33" t="n">
        <v>22</v>
      </c>
      <c r="C10" s="34">
        <f>IF($A10="","",IFERROR(INDEX('Precios'!$C$7:$C$31,MATCH($A10,'Precios'!$B$7:$B$31,0)),""))</f>
        <v/>
      </c>
      <c r="D10" s="35">
        <f>IF(OR($A10="",$B10=""),"",IFERROR(ROUNDUP(ROUND($B10*INDEX('Precios'!$E$7:$E$31,MATCH($A10,'Precios'!$B$7:$B$31,0))*(1+INDEX('Precios'!$F$7:$F$31,MATCH($A10,'Precios'!$B$7:$B$31,0))),6),0),""))</f>
        <v/>
      </c>
      <c r="E10" s="34">
        <f>IF($A10="","",IFERROR(INDEX('Precios'!$D$7:$D$31,MATCH($A10,'Precios'!$B$7:$B$31,0)),""))</f>
        <v/>
      </c>
      <c r="F10" s="36">
        <f>IF($A10="","",IFERROR(INDEX('Precios'!$G$7:$G$31,MATCH($A10,'Precios'!$B$7:$B$31,0)),""))</f>
        <v/>
      </c>
      <c r="G10" s="37">
        <f>IF(OR(D10="",F10=""),"",D10*F10)</f>
        <v/>
      </c>
      <c r="H10" s="34">
        <f>IF($A10="","",IFERROR(INDEX('Precios'!$A$7:$A$31,MATCH($A10,'Precios'!$B$7:$B$31,0)),""))</f>
        <v/>
      </c>
      <c r="I10" s="34">
        <f>IF($A10="","",IFERROR(INDEX('Precios'!$H$7:$H$31,MATCH($A10,'Precios'!$B$7:$B$31,0)),"No está en Precios"))</f>
        <v/>
      </c>
      <c r="J10" s="32" t="inlineStr">
        <is>
          <t>EJEMPLO</t>
        </is>
      </c>
    </row>
    <row r="11" ht="18" customHeight="1">
      <c r="A11" s="32" t="inlineStr">
        <is>
          <t>Limpieza y retiro de escombro</t>
        </is>
      </c>
      <c r="B11" s="33" t="n">
        <v>1</v>
      </c>
      <c r="C11" s="34">
        <f>IF($A11="","",IFERROR(INDEX('Precios'!$C$7:$C$31,MATCH($A11,'Precios'!$B$7:$B$31,0)),""))</f>
        <v/>
      </c>
      <c r="D11" s="35">
        <f>IF(OR($A11="",$B11=""),"",IFERROR(ROUNDUP(ROUND($B11*INDEX('Precios'!$E$7:$E$31,MATCH($A11,'Precios'!$B$7:$B$31,0))*(1+INDEX('Precios'!$F$7:$F$31,MATCH($A11,'Precios'!$B$7:$B$31,0))),6),0),""))</f>
        <v/>
      </c>
      <c r="E11" s="34">
        <f>IF($A11="","",IFERROR(INDEX('Precios'!$D$7:$D$31,MATCH($A11,'Precios'!$B$7:$B$31,0)),""))</f>
        <v/>
      </c>
      <c r="F11" s="36">
        <f>IF($A11="","",IFERROR(INDEX('Precios'!$G$7:$G$31,MATCH($A11,'Precios'!$B$7:$B$31,0)),""))</f>
        <v/>
      </c>
      <c r="G11" s="37">
        <f>IF(OR(D11="",F11=""),"",D11*F11)</f>
        <v/>
      </c>
      <c r="H11" s="34">
        <f>IF($A11="","",IFERROR(INDEX('Precios'!$A$7:$A$31,MATCH($A11,'Precios'!$B$7:$B$31,0)),""))</f>
        <v/>
      </c>
      <c r="I11" s="34">
        <f>IF($A11="","",IFERROR(INDEX('Precios'!$H$7:$H$31,MATCH($A11,'Precios'!$B$7:$B$31,0)),"No está en Precios"))</f>
        <v/>
      </c>
      <c r="J11" s="32" t="inlineStr">
        <is>
          <t>EJEMPLO</t>
        </is>
      </c>
    </row>
    <row r="12" ht="18" customHeight="1">
      <c r="A12" s="32" t="n"/>
      <c r="B12" s="33" t="n"/>
      <c r="C12" s="34">
        <f>IF($A12="","",IFERROR(INDEX('Precios'!$C$7:$C$31,MATCH($A12,'Precios'!$B$7:$B$31,0)),""))</f>
        <v/>
      </c>
      <c r="D12" s="35">
        <f>IF(OR($A12="",$B12=""),"",IFERROR(ROUNDUP(ROUND($B12*INDEX('Precios'!$E$7:$E$31,MATCH($A12,'Precios'!$B$7:$B$31,0))*(1+INDEX('Precios'!$F$7:$F$31,MATCH($A12,'Precios'!$B$7:$B$31,0))),6),0),""))</f>
        <v/>
      </c>
      <c r="E12" s="34">
        <f>IF($A12="","",IFERROR(INDEX('Precios'!$D$7:$D$31,MATCH($A12,'Precios'!$B$7:$B$31,0)),""))</f>
        <v/>
      </c>
      <c r="F12" s="36">
        <f>IF($A12="","",IFERROR(INDEX('Precios'!$G$7:$G$31,MATCH($A12,'Precios'!$B$7:$B$31,0)),""))</f>
        <v/>
      </c>
      <c r="G12" s="37">
        <f>IF(OR(D12="",F12=""),"",D12*F12)</f>
        <v/>
      </c>
      <c r="H12" s="34">
        <f>IF($A12="","",IFERROR(INDEX('Precios'!$A$7:$A$31,MATCH($A12,'Precios'!$B$7:$B$31,0)),""))</f>
        <v/>
      </c>
      <c r="I12" s="34">
        <f>IF($A12="","",IFERROR(INDEX('Precios'!$H$7:$H$31,MATCH($A12,'Precios'!$B$7:$B$31,0)),"No está en Precios"))</f>
        <v/>
      </c>
      <c r="J12" s="32" t="n"/>
    </row>
    <row r="13" ht="18" customHeight="1">
      <c r="A13" s="32" t="n"/>
      <c r="B13" s="33" t="n"/>
      <c r="C13" s="34">
        <f>IF($A13="","",IFERROR(INDEX('Precios'!$C$7:$C$31,MATCH($A13,'Precios'!$B$7:$B$31,0)),""))</f>
        <v/>
      </c>
      <c r="D13" s="35">
        <f>IF(OR($A13="",$B13=""),"",IFERROR(ROUNDUP(ROUND($B13*INDEX('Precios'!$E$7:$E$31,MATCH($A13,'Precios'!$B$7:$B$31,0))*(1+INDEX('Precios'!$F$7:$F$31,MATCH($A13,'Precios'!$B$7:$B$31,0))),6),0),""))</f>
        <v/>
      </c>
      <c r="E13" s="34">
        <f>IF($A13="","",IFERROR(INDEX('Precios'!$D$7:$D$31,MATCH($A13,'Precios'!$B$7:$B$31,0)),""))</f>
        <v/>
      </c>
      <c r="F13" s="36">
        <f>IF($A13="","",IFERROR(INDEX('Precios'!$G$7:$G$31,MATCH($A13,'Precios'!$B$7:$B$31,0)),""))</f>
        <v/>
      </c>
      <c r="G13" s="37">
        <f>IF(OR(D13="",F13=""),"",D13*F13)</f>
        <v/>
      </c>
      <c r="H13" s="34">
        <f>IF($A13="","",IFERROR(INDEX('Precios'!$A$7:$A$31,MATCH($A13,'Precios'!$B$7:$B$31,0)),""))</f>
        <v/>
      </c>
      <c r="I13" s="34">
        <f>IF($A13="","",IFERROR(INDEX('Precios'!$H$7:$H$31,MATCH($A13,'Precios'!$B$7:$B$31,0)),"No está en Precios"))</f>
        <v/>
      </c>
      <c r="J13" s="32" t="n"/>
    </row>
    <row r="14" ht="18" customHeight="1">
      <c r="A14" s="32" t="n"/>
      <c r="B14" s="33" t="n"/>
      <c r="C14" s="34">
        <f>IF($A14="","",IFERROR(INDEX('Precios'!$C$7:$C$31,MATCH($A14,'Precios'!$B$7:$B$31,0)),""))</f>
        <v/>
      </c>
      <c r="D14" s="35">
        <f>IF(OR($A14="",$B14=""),"",IFERROR(ROUNDUP(ROUND($B14*INDEX('Precios'!$E$7:$E$31,MATCH($A14,'Precios'!$B$7:$B$31,0))*(1+INDEX('Precios'!$F$7:$F$31,MATCH($A14,'Precios'!$B$7:$B$31,0))),6),0),""))</f>
        <v/>
      </c>
      <c r="E14" s="34">
        <f>IF($A14="","",IFERROR(INDEX('Precios'!$D$7:$D$31,MATCH($A14,'Precios'!$B$7:$B$31,0)),""))</f>
        <v/>
      </c>
      <c r="F14" s="36">
        <f>IF($A14="","",IFERROR(INDEX('Precios'!$G$7:$G$31,MATCH($A14,'Precios'!$B$7:$B$31,0)),""))</f>
        <v/>
      </c>
      <c r="G14" s="37">
        <f>IF(OR(D14="",F14=""),"",D14*F14)</f>
        <v/>
      </c>
      <c r="H14" s="34">
        <f>IF($A14="","",IFERROR(INDEX('Precios'!$A$7:$A$31,MATCH($A14,'Precios'!$B$7:$B$31,0)),""))</f>
        <v/>
      </c>
      <c r="I14" s="34">
        <f>IF($A14="","",IFERROR(INDEX('Precios'!$H$7:$H$31,MATCH($A14,'Precios'!$B$7:$B$31,0)),"No está en Precios"))</f>
        <v/>
      </c>
      <c r="J14" s="32" t="n"/>
    </row>
    <row r="15" ht="18" customHeight="1">
      <c r="A15" s="32" t="n"/>
      <c r="B15" s="33" t="n"/>
      <c r="C15" s="34">
        <f>IF($A15="","",IFERROR(INDEX('Precios'!$C$7:$C$31,MATCH($A15,'Precios'!$B$7:$B$31,0)),""))</f>
        <v/>
      </c>
      <c r="D15" s="35">
        <f>IF(OR($A15="",$B15=""),"",IFERROR(ROUNDUP(ROUND($B15*INDEX('Precios'!$E$7:$E$31,MATCH($A15,'Precios'!$B$7:$B$31,0))*(1+INDEX('Precios'!$F$7:$F$31,MATCH($A15,'Precios'!$B$7:$B$31,0))),6),0),""))</f>
        <v/>
      </c>
      <c r="E15" s="34">
        <f>IF($A15="","",IFERROR(INDEX('Precios'!$D$7:$D$31,MATCH($A15,'Precios'!$B$7:$B$31,0)),""))</f>
        <v/>
      </c>
      <c r="F15" s="36">
        <f>IF($A15="","",IFERROR(INDEX('Precios'!$G$7:$G$31,MATCH($A15,'Precios'!$B$7:$B$31,0)),""))</f>
        <v/>
      </c>
      <c r="G15" s="37">
        <f>IF(OR(D15="",F15=""),"",D15*F15)</f>
        <v/>
      </c>
      <c r="H15" s="34">
        <f>IF($A15="","",IFERROR(INDEX('Precios'!$A$7:$A$31,MATCH($A15,'Precios'!$B$7:$B$31,0)),""))</f>
        <v/>
      </c>
      <c r="I15" s="34">
        <f>IF($A15="","",IFERROR(INDEX('Precios'!$H$7:$H$31,MATCH($A15,'Precios'!$B$7:$B$31,0)),"No está en Precios"))</f>
        <v/>
      </c>
      <c r="J15" s="32" t="n"/>
    </row>
    <row r="16" ht="18" customHeight="1">
      <c r="A16" s="32" t="n"/>
      <c r="B16" s="33" t="n"/>
      <c r="C16" s="34">
        <f>IF($A16="","",IFERROR(INDEX('Precios'!$C$7:$C$31,MATCH($A16,'Precios'!$B$7:$B$31,0)),""))</f>
        <v/>
      </c>
      <c r="D16" s="35">
        <f>IF(OR($A16="",$B16=""),"",IFERROR(ROUNDUP(ROUND($B16*INDEX('Precios'!$E$7:$E$31,MATCH($A16,'Precios'!$B$7:$B$31,0))*(1+INDEX('Precios'!$F$7:$F$31,MATCH($A16,'Precios'!$B$7:$B$31,0))),6),0),""))</f>
        <v/>
      </c>
      <c r="E16" s="34">
        <f>IF($A16="","",IFERROR(INDEX('Precios'!$D$7:$D$31,MATCH($A16,'Precios'!$B$7:$B$31,0)),""))</f>
        <v/>
      </c>
      <c r="F16" s="36">
        <f>IF($A16="","",IFERROR(INDEX('Precios'!$G$7:$G$31,MATCH($A16,'Precios'!$B$7:$B$31,0)),""))</f>
        <v/>
      </c>
      <c r="G16" s="37">
        <f>IF(OR(D16="",F16=""),"",D16*F16)</f>
        <v/>
      </c>
      <c r="H16" s="34">
        <f>IF($A16="","",IFERROR(INDEX('Precios'!$A$7:$A$31,MATCH($A16,'Precios'!$B$7:$B$31,0)),""))</f>
        <v/>
      </c>
      <c r="I16" s="34">
        <f>IF($A16="","",IFERROR(INDEX('Precios'!$H$7:$H$31,MATCH($A16,'Precios'!$B$7:$B$31,0)),"No está en Precios"))</f>
        <v/>
      </c>
      <c r="J16" s="32" t="n"/>
    </row>
    <row r="17" ht="18" customHeight="1">
      <c r="A17" s="32" t="n"/>
      <c r="B17" s="33" t="n"/>
      <c r="C17" s="34">
        <f>IF($A17="","",IFERROR(INDEX('Precios'!$C$7:$C$31,MATCH($A17,'Precios'!$B$7:$B$31,0)),""))</f>
        <v/>
      </c>
      <c r="D17" s="35">
        <f>IF(OR($A17="",$B17=""),"",IFERROR(ROUNDUP(ROUND($B17*INDEX('Precios'!$E$7:$E$31,MATCH($A17,'Precios'!$B$7:$B$31,0))*(1+INDEX('Precios'!$F$7:$F$31,MATCH($A17,'Precios'!$B$7:$B$31,0))),6),0),""))</f>
        <v/>
      </c>
      <c r="E17" s="34">
        <f>IF($A17="","",IFERROR(INDEX('Precios'!$D$7:$D$31,MATCH($A17,'Precios'!$B$7:$B$31,0)),""))</f>
        <v/>
      </c>
      <c r="F17" s="36">
        <f>IF($A17="","",IFERROR(INDEX('Precios'!$G$7:$G$31,MATCH($A17,'Precios'!$B$7:$B$31,0)),""))</f>
        <v/>
      </c>
      <c r="G17" s="37">
        <f>IF(OR(D17="",F17=""),"",D17*F17)</f>
        <v/>
      </c>
      <c r="H17" s="34">
        <f>IF($A17="","",IFERROR(INDEX('Precios'!$A$7:$A$31,MATCH($A17,'Precios'!$B$7:$B$31,0)),""))</f>
        <v/>
      </c>
      <c r="I17" s="34">
        <f>IF($A17="","",IFERROR(INDEX('Precios'!$H$7:$H$31,MATCH($A17,'Precios'!$B$7:$B$31,0)),"No está en Precios"))</f>
        <v/>
      </c>
      <c r="J17" s="32" t="n"/>
    </row>
    <row r="18" ht="18" customHeight="1">
      <c r="A18" s="32" t="n"/>
      <c r="B18" s="33" t="n"/>
      <c r="C18" s="34">
        <f>IF($A18="","",IFERROR(INDEX('Precios'!$C$7:$C$31,MATCH($A18,'Precios'!$B$7:$B$31,0)),""))</f>
        <v/>
      </c>
      <c r="D18" s="35">
        <f>IF(OR($A18="",$B18=""),"",IFERROR(ROUNDUP(ROUND($B18*INDEX('Precios'!$E$7:$E$31,MATCH($A18,'Precios'!$B$7:$B$31,0))*(1+INDEX('Precios'!$F$7:$F$31,MATCH($A18,'Precios'!$B$7:$B$31,0))),6),0),""))</f>
        <v/>
      </c>
      <c r="E18" s="34">
        <f>IF($A18="","",IFERROR(INDEX('Precios'!$D$7:$D$31,MATCH($A18,'Precios'!$B$7:$B$31,0)),""))</f>
        <v/>
      </c>
      <c r="F18" s="36">
        <f>IF($A18="","",IFERROR(INDEX('Precios'!$G$7:$G$31,MATCH($A18,'Precios'!$B$7:$B$31,0)),""))</f>
        <v/>
      </c>
      <c r="G18" s="37">
        <f>IF(OR(D18="",F18=""),"",D18*F18)</f>
        <v/>
      </c>
      <c r="H18" s="34">
        <f>IF($A18="","",IFERROR(INDEX('Precios'!$A$7:$A$31,MATCH($A18,'Precios'!$B$7:$B$31,0)),""))</f>
        <v/>
      </c>
      <c r="I18" s="34">
        <f>IF($A18="","",IFERROR(INDEX('Precios'!$H$7:$H$31,MATCH($A18,'Precios'!$B$7:$B$31,0)),"No está en Precios"))</f>
        <v/>
      </c>
      <c r="J18" s="32" t="n"/>
    </row>
    <row r="19" ht="18" customHeight="1">
      <c r="A19" s="32" t="n"/>
      <c r="B19" s="33" t="n"/>
      <c r="C19" s="34">
        <f>IF($A19="","",IFERROR(INDEX('Precios'!$C$7:$C$31,MATCH($A19,'Precios'!$B$7:$B$31,0)),""))</f>
        <v/>
      </c>
      <c r="D19" s="35">
        <f>IF(OR($A19="",$B19=""),"",IFERROR(ROUNDUP(ROUND($B19*INDEX('Precios'!$E$7:$E$31,MATCH($A19,'Precios'!$B$7:$B$31,0))*(1+INDEX('Precios'!$F$7:$F$31,MATCH($A19,'Precios'!$B$7:$B$31,0))),6),0),""))</f>
        <v/>
      </c>
      <c r="E19" s="34">
        <f>IF($A19="","",IFERROR(INDEX('Precios'!$D$7:$D$31,MATCH($A19,'Precios'!$B$7:$B$31,0)),""))</f>
        <v/>
      </c>
      <c r="F19" s="36">
        <f>IF($A19="","",IFERROR(INDEX('Precios'!$G$7:$G$31,MATCH($A19,'Precios'!$B$7:$B$31,0)),""))</f>
        <v/>
      </c>
      <c r="G19" s="37">
        <f>IF(OR(D19="",F19=""),"",D19*F19)</f>
        <v/>
      </c>
      <c r="H19" s="34">
        <f>IF($A19="","",IFERROR(INDEX('Precios'!$A$7:$A$31,MATCH($A19,'Precios'!$B$7:$B$31,0)),""))</f>
        <v/>
      </c>
      <c r="I19" s="34">
        <f>IF($A19="","",IFERROR(INDEX('Precios'!$H$7:$H$31,MATCH($A19,'Precios'!$B$7:$B$31,0)),"No está en Precios"))</f>
        <v/>
      </c>
      <c r="J19" s="32" t="n"/>
    </row>
    <row r="20" ht="18" customHeight="1">
      <c r="A20" s="32" t="n"/>
      <c r="B20" s="33" t="n"/>
      <c r="C20" s="34">
        <f>IF($A20="","",IFERROR(INDEX('Precios'!$C$7:$C$31,MATCH($A20,'Precios'!$B$7:$B$31,0)),""))</f>
        <v/>
      </c>
      <c r="D20" s="35">
        <f>IF(OR($A20="",$B20=""),"",IFERROR(ROUNDUP(ROUND($B20*INDEX('Precios'!$E$7:$E$31,MATCH($A20,'Precios'!$B$7:$B$31,0))*(1+INDEX('Precios'!$F$7:$F$31,MATCH($A20,'Precios'!$B$7:$B$31,0))),6),0),""))</f>
        <v/>
      </c>
      <c r="E20" s="34">
        <f>IF($A20="","",IFERROR(INDEX('Precios'!$D$7:$D$31,MATCH($A20,'Precios'!$B$7:$B$31,0)),""))</f>
        <v/>
      </c>
      <c r="F20" s="36">
        <f>IF($A20="","",IFERROR(INDEX('Precios'!$G$7:$G$31,MATCH($A20,'Precios'!$B$7:$B$31,0)),""))</f>
        <v/>
      </c>
      <c r="G20" s="37">
        <f>IF(OR(D20="",F20=""),"",D20*F20)</f>
        <v/>
      </c>
      <c r="H20" s="34">
        <f>IF($A20="","",IFERROR(INDEX('Precios'!$A$7:$A$31,MATCH($A20,'Precios'!$B$7:$B$31,0)),""))</f>
        <v/>
      </c>
      <c r="I20" s="34">
        <f>IF($A20="","",IFERROR(INDEX('Precios'!$H$7:$H$31,MATCH($A20,'Precios'!$B$7:$B$31,0)),"No está en Precios"))</f>
        <v/>
      </c>
      <c r="J20" s="32" t="n"/>
    </row>
    <row r="21" ht="18" customHeight="1">
      <c r="A21" s="32" t="n"/>
      <c r="B21" s="33" t="n"/>
      <c r="C21" s="34">
        <f>IF($A21="","",IFERROR(INDEX('Precios'!$C$7:$C$31,MATCH($A21,'Precios'!$B$7:$B$31,0)),""))</f>
        <v/>
      </c>
      <c r="D21" s="35">
        <f>IF(OR($A21="",$B21=""),"",IFERROR(ROUNDUP(ROUND($B21*INDEX('Precios'!$E$7:$E$31,MATCH($A21,'Precios'!$B$7:$B$31,0))*(1+INDEX('Precios'!$F$7:$F$31,MATCH($A21,'Precios'!$B$7:$B$31,0))),6),0),""))</f>
        <v/>
      </c>
      <c r="E21" s="34">
        <f>IF($A21="","",IFERROR(INDEX('Precios'!$D$7:$D$31,MATCH($A21,'Precios'!$B$7:$B$31,0)),""))</f>
        <v/>
      </c>
      <c r="F21" s="36">
        <f>IF($A21="","",IFERROR(INDEX('Precios'!$G$7:$G$31,MATCH($A21,'Precios'!$B$7:$B$31,0)),""))</f>
        <v/>
      </c>
      <c r="G21" s="37">
        <f>IF(OR(D21="",F21=""),"",D21*F21)</f>
        <v/>
      </c>
      <c r="H21" s="34">
        <f>IF($A21="","",IFERROR(INDEX('Precios'!$A$7:$A$31,MATCH($A21,'Precios'!$B$7:$B$31,0)),""))</f>
        <v/>
      </c>
      <c r="I21" s="34">
        <f>IF($A21="","",IFERROR(INDEX('Precios'!$H$7:$H$31,MATCH($A21,'Precios'!$B$7:$B$31,0)),"No está en Precios"))</f>
        <v/>
      </c>
      <c r="J21" s="32" t="n"/>
    </row>
    <row r="22" ht="18" customHeight="1">
      <c r="A22" s="32" t="n"/>
      <c r="B22" s="33" t="n"/>
      <c r="C22" s="34">
        <f>IF($A22="","",IFERROR(INDEX('Precios'!$C$7:$C$31,MATCH($A22,'Precios'!$B$7:$B$31,0)),""))</f>
        <v/>
      </c>
      <c r="D22" s="35">
        <f>IF(OR($A22="",$B22=""),"",IFERROR(ROUNDUP(ROUND($B22*INDEX('Precios'!$E$7:$E$31,MATCH($A22,'Precios'!$B$7:$B$31,0))*(1+INDEX('Precios'!$F$7:$F$31,MATCH($A22,'Precios'!$B$7:$B$31,0))),6),0),""))</f>
        <v/>
      </c>
      <c r="E22" s="34">
        <f>IF($A22="","",IFERROR(INDEX('Precios'!$D$7:$D$31,MATCH($A22,'Precios'!$B$7:$B$31,0)),""))</f>
        <v/>
      </c>
      <c r="F22" s="36">
        <f>IF($A22="","",IFERROR(INDEX('Precios'!$G$7:$G$31,MATCH($A22,'Precios'!$B$7:$B$31,0)),""))</f>
        <v/>
      </c>
      <c r="G22" s="37">
        <f>IF(OR(D22="",F22=""),"",D22*F22)</f>
        <v/>
      </c>
      <c r="H22" s="34">
        <f>IF($A22="","",IFERROR(INDEX('Precios'!$A$7:$A$31,MATCH($A22,'Precios'!$B$7:$B$31,0)),""))</f>
        <v/>
      </c>
      <c r="I22" s="34">
        <f>IF($A22="","",IFERROR(INDEX('Precios'!$H$7:$H$31,MATCH($A22,'Precios'!$B$7:$B$31,0)),"No está en Precios"))</f>
        <v/>
      </c>
      <c r="J22" s="32" t="n"/>
    </row>
    <row r="23" ht="18" customHeight="1">
      <c r="A23" s="32" t="n"/>
      <c r="B23" s="33" t="n"/>
      <c r="C23" s="34">
        <f>IF($A23="","",IFERROR(INDEX('Precios'!$C$7:$C$31,MATCH($A23,'Precios'!$B$7:$B$31,0)),""))</f>
        <v/>
      </c>
      <c r="D23" s="35">
        <f>IF(OR($A23="",$B23=""),"",IFERROR(ROUNDUP(ROUND($B23*INDEX('Precios'!$E$7:$E$31,MATCH($A23,'Precios'!$B$7:$B$31,0))*(1+INDEX('Precios'!$F$7:$F$31,MATCH($A23,'Precios'!$B$7:$B$31,0))),6),0),""))</f>
        <v/>
      </c>
      <c r="E23" s="34">
        <f>IF($A23="","",IFERROR(INDEX('Precios'!$D$7:$D$31,MATCH($A23,'Precios'!$B$7:$B$31,0)),""))</f>
        <v/>
      </c>
      <c r="F23" s="36">
        <f>IF($A23="","",IFERROR(INDEX('Precios'!$G$7:$G$31,MATCH($A23,'Precios'!$B$7:$B$31,0)),""))</f>
        <v/>
      </c>
      <c r="G23" s="37">
        <f>IF(OR(D23="",F23=""),"",D23*F23)</f>
        <v/>
      </c>
      <c r="H23" s="34">
        <f>IF($A23="","",IFERROR(INDEX('Precios'!$A$7:$A$31,MATCH($A23,'Precios'!$B$7:$B$31,0)),""))</f>
        <v/>
      </c>
      <c r="I23" s="34">
        <f>IF($A23="","",IFERROR(INDEX('Precios'!$H$7:$H$31,MATCH($A23,'Precios'!$B$7:$B$31,0)),"No está en Precios"))</f>
        <v/>
      </c>
      <c r="J23" s="32" t="n"/>
    </row>
    <row r="24" ht="18" customHeight="1">
      <c r="A24" s="32" t="n"/>
      <c r="B24" s="33" t="n"/>
      <c r="C24" s="34">
        <f>IF($A24="","",IFERROR(INDEX('Precios'!$C$7:$C$31,MATCH($A24,'Precios'!$B$7:$B$31,0)),""))</f>
        <v/>
      </c>
      <c r="D24" s="35">
        <f>IF(OR($A24="",$B24=""),"",IFERROR(ROUNDUP(ROUND($B24*INDEX('Precios'!$E$7:$E$31,MATCH($A24,'Precios'!$B$7:$B$31,0))*(1+INDEX('Precios'!$F$7:$F$31,MATCH($A24,'Precios'!$B$7:$B$31,0))),6),0),""))</f>
        <v/>
      </c>
      <c r="E24" s="34">
        <f>IF($A24="","",IFERROR(INDEX('Precios'!$D$7:$D$31,MATCH($A24,'Precios'!$B$7:$B$31,0)),""))</f>
        <v/>
      </c>
      <c r="F24" s="36">
        <f>IF($A24="","",IFERROR(INDEX('Precios'!$G$7:$G$31,MATCH($A24,'Precios'!$B$7:$B$31,0)),""))</f>
        <v/>
      </c>
      <c r="G24" s="37">
        <f>IF(OR(D24="",F24=""),"",D24*F24)</f>
        <v/>
      </c>
      <c r="H24" s="34">
        <f>IF($A24="","",IFERROR(INDEX('Precios'!$A$7:$A$31,MATCH($A24,'Precios'!$B$7:$B$31,0)),""))</f>
        <v/>
      </c>
      <c r="I24" s="34">
        <f>IF($A24="","",IFERROR(INDEX('Precios'!$H$7:$H$31,MATCH($A24,'Precios'!$B$7:$B$31,0)),"No está en Precios"))</f>
        <v/>
      </c>
      <c r="J24" s="32" t="n"/>
    </row>
    <row r="25" ht="18" customHeight="1">
      <c r="A25" s="32" t="n"/>
      <c r="B25" s="33" t="n"/>
      <c r="C25" s="34">
        <f>IF($A25="","",IFERROR(INDEX('Precios'!$C$7:$C$31,MATCH($A25,'Precios'!$B$7:$B$31,0)),""))</f>
        <v/>
      </c>
      <c r="D25" s="35">
        <f>IF(OR($A25="",$B25=""),"",IFERROR(ROUNDUP(ROUND($B25*INDEX('Precios'!$E$7:$E$31,MATCH($A25,'Precios'!$B$7:$B$31,0))*(1+INDEX('Precios'!$F$7:$F$31,MATCH($A25,'Precios'!$B$7:$B$31,0))),6),0),""))</f>
        <v/>
      </c>
      <c r="E25" s="34">
        <f>IF($A25="","",IFERROR(INDEX('Precios'!$D$7:$D$31,MATCH($A25,'Precios'!$B$7:$B$31,0)),""))</f>
        <v/>
      </c>
      <c r="F25" s="36">
        <f>IF($A25="","",IFERROR(INDEX('Precios'!$G$7:$G$31,MATCH($A25,'Precios'!$B$7:$B$31,0)),""))</f>
        <v/>
      </c>
      <c r="G25" s="37">
        <f>IF(OR(D25="",F25=""),"",D25*F25)</f>
        <v/>
      </c>
      <c r="H25" s="34">
        <f>IF($A25="","",IFERROR(INDEX('Precios'!$A$7:$A$31,MATCH($A25,'Precios'!$B$7:$B$31,0)),""))</f>
        <v/>
      </c>
      <c r="I25" s="34">
        <f>IF($A25="","",IFERROR(INDEX('Precios'!$H$7:$H$31,MATCH($A25,'Precios'!$B$7:$B$31,0)),"No está en Precios"))</f>
        <v/>
      </c>
      <c r="J25" s="32" t="n"/>
    </row>
    <row r="26" ht="18" customHeight="1">
      <c r="A26" s="32" t="n"/>
      <c r="B26" s="33" t="n"/>
      <c r="C26" s="34">
        <f>IF($A26="","",IFERROR(INDEX('Precios'!$C$7:$C$31,MATCH($A26,'Precios'!$B$7:$B$31,0)),""))</f>
        <v/>
      </c>
      <c r="D26" s="35">
        <f>IF(OR($A26="",$B26=""),"",IFERROR(ROUNDUP(ROUND($B26*INDEX('Precios'!$E$7:$E$31,MATCH($A26,'Precios'!$B$7:$B$31,0))*(1+INDEX('Precios'!$F$7:$F$31,MATCH($A26,'Precios'!$B$7:$B$31,0))),6),0),""))</f>
        <v/>
      </c>
      <c r="E26" s="34">
        <f>IF($A26="","",IFERROR(INDEX('Precios'!$D$7:$D$31,MATCH($A26,'Precios'!$B$7:$B$31,0)),""))</f>
        <v/>
      </c>
      <c r="F26" s="36">
        <f>IF($A26="","",IFERROR(INDEX('Precios'!$G$7:$G$31,MATCH($A26,'Precios'!$B$7:$B$31,0)),""))</f>
        <v/>
      </c>
      <c r="G26" s="37">
        <f>IF(OR(D26="",F26=""),"",D26*F26)</f>
        <v/>
      </c>
      <c r="H26" s="34">
        <f>IF($A26="","",IFERROR(INDEX('Precios'!$A$7:$A$31,MATCH($A26,'Precios'!$B$7:$B$31,0)),""))</f>
        <v/>
      </c>
      <c r="I26" s="34">
        <f>IF($A26="","",IFERROR(INDEX('Precios'!$H$7:$H$31,MATCH($A26,'Precios'!$B$7:$B$31,0)),"No está en Precios"))</f>
        <v/>
      </c>
      <c r="J26" s="32" t="n"/>
    </row>
    <row r="27" ht="18" customHeight="1">
      <c r="A27" s="32" t="n"/>
      <c r="B27" s="33" t="n"/>
      <c r="C27" s="34">
        <f>IF($A27="","",IFERROR(INDEX('Precios'!$C$7:$C$31,MATCH($A27,'Precios'!$B$7:$B$31,0)),""))</f>
        <v/>
      </c>
      <c r="D27" s="35">
        <f>IF(OR($A27="",$B27=""),"",IFERROR(ROUNDUP(ROUND($B27*INDEX('Precios'!$E$7:$E$31,MATCH($A27,'Precios'!$B$7:$B$31,0))*(1+INDEX('Precios'!$F$7:$F$31,MATCH($A27,'Precios'!$B$7:$B$31,0))),6),0),""))</f>
        <v/>
      </c>
      <c r="E27" s="34">
        <f>IF($A27="","",IFERROR(INDEX('Precios'!$D$7:$D$31,MATCH($A27,'Precios'!$B$7:$B$31,0)),""))</f>
        <v/>
      </c>
      <c r="F27" s="36">
        <f>IF($A27="","",IFERROR(INDEX('Precios'!$G$7:$G$31,MATCH($A27,'Precios'!$B$7:$B$31,0)),""))</f>
        <v/>
      </c>
      <c r="G27" s="37">
        <f>IF(OR(D27="",F27=""),"",D27*F27)</f>
        <v/>
      </c>
      <c r="H27" s="34">
        <f>IF($A27="","",IFERROR(INDEX('Precios'!$A$7:$A$31,MATCH($A27,'Precios'!$B$7:$B$31,0)),""))</f>
        <v/>
      </c>
      <c r="I27" s="34">
        <f>IF($A27="","",IFERROR(INDEX('Precios'!$H$7:$H$31,MATCH($A27,'Precios'!$B$7:$B$31,0)),"No está en Precios"))</f>
        <v/>
      </c>
      <c r="J27" s="32" t="n"/>
    </row>
    <row r="28" ht="18" customHeight="1">
      <c r="A28" s="32" t="n"/>
      <c r="B28" s="33" t="n"/>
      <c r="C28" s="34">
        <f>IF($A28="","",IFERROR(INDEX('Precios'!$C$7:$C$31,MATCH($A28,'Precios'!$B$7:$B$31,0)),""))</f>
        <v/>
      </c>
      <c r="D28" s="35">
        <f>IF(OR($A28="",$B28=""),"",IFERROR(ROUNDUP(ROUND($B28*INDEX('Precios'!$E$7:$E$31,MATCH($A28,'Precios'!$B$7:$B$31,0))*(1+INDEX('Precios'!$F$7:$F$31,MATCH($A28,'Precios'!$B$7:$B$31,0))),6),0),""))</f>
        <v/>
      </c>
      <c r="E28" s="34">
        <f>IF($A28="","",IFERROR(INDEX('Precios'!$D$7:$D$31,MATCH($A28,'Precios'!$B$7:$B$31,0)),""))</f>
        <v/>
      </c>
      <c r="F28" s="36">
        <f>IF($A28="","",IFERROR(INDEX('Precios'!$G$7:$G$31,MATCH($A28,'Precios'!$B$7:$B$31,0)),""))</f>
        <v/>
      </c>
      <c r="G28" s="37">
        <f>IF(OR(D28="",F28=""),"",D28*F28)</f>
        <v/>
      </c>
      <c r="H28" s="34">
        <f>IF($A28="","",IFERROR(INDEX('Precios'!$A$7:$A$31,MATCH($A28,'Precios'!$B$7:$B$31,0)),""))</f>
        <v/>
      </c>
      <c r="I28" s="34">
        <f>IF($A28="","",IFERROR(INDEX('Precios'!$H$7:$H$31,MATCH($A28,'Precios'!$B$7:$B$31,0)),"No está en Precios"))</f>
        <v/>
      </c>
      <c r="J28" s="32" t="n"/>
    </row>
    <row r="29" ht="18" customHeight="1">
      <c r="A29" s="32" t="n"/>
      <c r="B29" s="33" t="n"/>
      <c r="C29" s="34">
        <f>IF($A29="","",IFERROR(INDEX('Precios'!$C$7:$C$31,MATCH($A29,'Precios'!$B$7:$B$31,0)),""))</f>
        <v/>
      </c>
      <c r="D29" s="35">
        <f>IF(OR($A29="",$B29=""),"",IFERROR(ROUNDUP(ROUND($B29*INDEX('Precios'!$E$7:$E$31,MATCH($A29,'Precios'!$B$7:$B$31,0))*(1+INDEX('Precios'!$F$7:$F$31,MATCH($A29,'Precios'!$B$7:$B$31,0))),6),0),""))</f>
        <v/>
      </c>
      <c r="E29" s="34">
        <f>IF($A29="","",IFERROR(INDEX('Precios'!$D$7:$D$31,MATCH($A29,'Precios'!$B$7:$B$31,0)),""))</f>
        <v/>
      </c>
      <c r="F29" s="36">
        <f>IF($A29="","",IFERROR(INDEX('Precios'!$G$7:$G$31,MATCH($A29,'Precios'!$B$7:$B$31,0)),""))</f>
        <v/>
      </c>
      <c r="G29" s="37">
        <f>IF(OR(D29="",F29=""),"",D29*F29)</f>
        <v/>
      </c>
      <c r="H29" s="34">
        <f>IF($A29="","",IFERROR(INDEX('Precios'!$A$7:$A$31,MATCH($A29,'Precios'!$B$7:$B$31,0)),""))</f>
        <v/>
      </c>
      <c r="I29" s="34">
        <f>IF($A29="","",IFERROR(INDEX('Precios'!$H$7:$H$31,MATCH($A29,'Precios'!$B$7:$B$31,0)),"No está en Precios"))</f>
        <v/>
      </c>
      <c r="J29" s="32" t="n"/>
    </row>
    <row r="30" ht="18" customHeight="1">
      <c r="A30" s="32" t="n"/>
      <c r="B30" s="33" t="n"/>
      <c r="C30" s="34">
        <f>IF($A30="","",IFERROR(INDEX('Precios'!$C$7:$C$31,MATCH($A30,'Precios'!$B$7:$B$31,0)),""))</f>
        <v/>
      </c>
      <c r="D30" s="35">
        <f>IF(OR($A30="",$B30=""),"",IFERROR(ROUNDUP(ROUND($B30*INDEX('Precios'!$E$7:$E$31,MATCH($A30,'Precios'!$B$7:$B$31,0))*(1+INDEX('Precios'!$F$7:$F$31,MATCH($A30,'Precios'!$B$7:$B$31,0))),6),0),""))</f>
        <v/>
      </c>
      <c r="E30" s="34">
        <f>IF($A30="","",IFERROR(INDEX('Precios'!$D$7:$D$31,MATCH($A30,'Precios'!$B$7:$B$31,0)),""))</f>
        <v/>
      </c>
      <c r="F30" s="36">
        <f>IF($A30="","",IFERROR(INDEX('Precios'!$G$7:$G$31,MATCH($A30,'Precios'!$B$7:$B$31,0)),""))</f>
        <v/>
      </c>
      <c r="G30" s="37">
        <f>IF(OR(D30="",F30=""),"",D30*F30)</f>
        <v/>
      </c>
      <c r="H30" s="34">
        <f>IF($A30="","",IFERROR(INDEX('Precios'!$A$7:$A$31,MATCH($A30,'Precios'!$B$7:$B$31,0)),""))</f>
        <v/>
      </c>
      <c r="I30" s="34">
        <f>IF($A30="","",IFERROR(INDEX('Precios'!$H$7:$H$31,MATCH($A30,'Precios'!$B$7:$B$31,0)),"No está en Precios"))</f>
        <v/>
      </c>
      <c r="J30" s="32" t="n"/>
    </row>
    <row r="31" ht="18" customHeight="1">
      <c r="A31" s="32" t="n"/>
      <c r="B31" s="33" t="n"/>
      <c r="C31" s="34">
        <f>IF($A31="","",IFERROR(INDEX('Precios'!$C$7:$C$31,MATCH($A31,'Precios'!$B$7:$B$31,0)),""))</f>
        <v/>
      </c>
      <c r="D31" s="35">
        <f>IF(OR($A31="",$B31=""),"",IFERROR(ROUNDUP(ROUND($B31*INDEX('Precios'!$E$7:$E$31,MATCH($A31,'Precios'!$B$7:$B$31,0))*(1+INDEX('Precios'!$F$7:$F$31,MATCH($A31,'Precios'!$B$7:$B$31,0))),6),0),""))</f>
        <v/>
      </c>
      <c r="E31" s="34">
        <f>IF($A31="","",IFERROR(INDEX('Precios'!$D$7:$D$31,MATCH($A31,'Precios'!$B$7:$B$31,0)),""))</f>
        <v/>
      </c>
      <c r="F31" s="36">
        <f>IF($A31="","",IFERROR(INDEX('Precios'!$G$7:$G$31,MATCH($A31,'Precios'!$B$7:$B$31,0)),""))</f>
        <v/>
      </c>
      <c r="G31" s="37">
        <f>IF(OR(D31="",F31=""),"",D31*F31)</f>
        <v/>
      </c>
      <c r="H31" s="34">
        <f>IF($A31="","",IFERROR(INDEX('Precios'!$A$7:$A$31,MATCH($A31,'Precios'!$B$7:$B$31,0)),""))</f>
        <v/>
      </c>
      <c r="I31" s="34">
        <f>IF($A31="","",IFERROR(INDEX('Precios'!$H$7:$H$31,MATCH($A31,'Precios'!$B$7:$B$31,0)),"No está en Precios"))</f>
        <v/>
      </c>
      <c r="J31" s="32" t="n"/>
    </row>
  </sheetData>
  <sheetProtection selectLockedCells="0" selectUnlockedCells="0" sheet="1" objects="0" insertRows="1" insertHyperlinks="1" autoFilter="1" scenarios="0" formatColumns="0" deleteColumns="1" insertColumns="1" pivotTables="1" deleteRows="1" formatCells="0" formatRows="0" sort="1"/>
  <mergeCells count="1">
    <mergeCell ref="A2:J2"/>
  </mergeCells>
  <conditionalFormatting sqref="F4">
    <cfRule type="expression" priority="1" dxfId="0">
      <formula>F4&gt;0</formula>
    </cfRule>
  </conditionalFormatting>
  <conditionalFormatting sqref="G4">
    <cfRule type="expression" priority="2" dxfId="1">
      <formula>G4&gt;0</formula>
    </cfRule>
  </conditionalFormatting>
  <conditionalFormatting sqref="I7:I31">
    <cfRule type="expression" priority="3" dxfId="0">
      <formula>I7="EJEMPLO"</formula>
    </cfRule>
    <cfRule type="expression" priority="4" dxfId="1">
      <formula>I7="No está en Precios"</formula>
    </cfRule>
  </conditionalFormatting>
  <dataValidations count="7">
    <dataValidation sqref="A7:A31" showDropDown="0" showInputMessage="1" showErrorMessage="1" allowBlank="1" errorTitle="Revisa esta celda" error="Elige un valor de la lista." promptTitle="Partida" prompt="Elige de la lista. ¿No está? Agrégala primero abajo en la pestaña Precios." type="list" errorStyle="stop">
      <formula1>'Precios'!$B$7:$B$31</formula1>
    </dataValidation>
    <dataValidation sqref="B7:B31" showDropDown="0" showInputMessage="1" showErrorMessage="1" allowBlank="1" errorTitle="Revisa esta celda" error="Ese valor no va aquí. Lee el mensaje de esta celda." promptTitle="Medida" prompt="Pon la medida en la unidad de Mides en (m², m, m³...). La hoja suma el desperdicio y redondea hacia arriba." type="decimal" errorStyle="stop" operator="greaterThanOrEqual">
      <formula1>0</formula1>
    </dataValidation>
    <dataValidation sqref="J7:J31" showDropDown="0" showInputMessage="1" showErrorMessage="0" allowBlank="1" errorTitle="Revisa esta celda" error="Ese valor no va aquí. Lee el mensaje de esta celda." promptTitle="Nota" prompt="Dónde va o lo que quieras recordar. Las líneas de ejemplo dicen EJEMPLO." errorStyle="stop"/>
    <dataValidation sqref="A4" showDropDown="0" showInputMessage="1" showErrorMessage="0" allowBlank="1" errorTitle="Revisa esta celda" error="Ese valor no va aquí. Lee el mensaje de esta celda." promptTitle="Obra" prompt="Nombre de la obra o del cliente. Sale en la Propuesta." errorStyle="stop"/>
    <dataValidation sqref="C4" showDropDown="0" showInputMessage="1" showErrorMessage="1" allowBlank="1" errorTitle="Revisa esta celda" error="Ese valor no va aquí. Lee el mensaje de esta celda." promptTitle="Markup" prompt="Tu markup sobre el costo. 25% de markup = 20% de margen. Pon 25%." type="decimal" errorStyle="stop" operator="between">
      <formula1>0</formula1>
      <formula2>10</formula2>
    </dataValidation>
    <dataValidation sqref="H4" showDropDown="0" showInputMessage="1" showErrorMessage="1" allowBlank="1" errorTitle="Revisa esta celda" error="Elige un valor de la lista." promptTitle="¿Agregar IVA?" prompt="Sí: la Propuesta muestra Subtotal, IVA y Total. No: la Propuesta va sin IVA. Elige No si el trabajo va sin factura." type="list" errorStyle="stop">
      <formula1>'calc'!$T$2:$T$3</formula1>
    </dataValidation>
    <dataValidation sqref="I4" showDropDown="0" showInputMessage="1" showErrorMessage="1" allowBlank="1" errorTitle="Revisa esta celda" error="Ese valor no va aquí. Lee el mensaje de esta celda." promptTitle="Tasa de IVA" prompt="La tasa que se suma al precio cuando eliges Sí. Pon 16% para dieciséis por ciento." type="decimal" errorStyle="stop" operator="between">
      <formula1>0</formula1>
      <formula2>1</formula2>
    </dataValidation>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worksheet>
</file>

<file path=xl/worksheets/sheet3.xml><?xml version="1.0" encoding="utf-8"?>
<worksheet xmlns="http://schemas.openxmlformats.org/spreadsheetml/2006/main">
  <sheetPr>
    <tabColor rgb="00E8590C"/>
    <outlinePr summaryBelow="1" summaryRight="1"/>
    <pageSetUpPr fitToPage="1"/>
  </sheetPr>
  <dimension ref="A1:J31"/>
  <sheetViews>
    <sheetView showGridLines="0" zoomScale="100" workbookViewId="0">
      <pane xSplit="2" ySplit="6" topLeftCell="C7" activePane="bottomRight" state="frozen"/>
      <selection pane="topRight"/>
      <selection pane="bottomLeft"/>
      <selection pane="bottomRight" activeCell="A1" sqref="A1"/>
    </sheetView>
  </sheetViews>
  <sheetFormatPr baseColWidth="8" defaultRowHeight="15"/>
  <cols>
    <col width="15" customWidth="1" min="1" max="1"/>
    <col width="48" customWidth="1" min="2" max="2"/>
    <col width="13" customWidth="1" min="3" max="3"/>
    <col width="13" customWidth="1" min="4" max="4"/>
    <col width="9" customWidth="1" min="5" max="5"/>
    <col width="13" customWidth="1" min="6" max="6"/>
    <col width="12" customWidth="1" min="7" max="7"/>
    <col width="12" customWidth="1" min="8" max="8"/>
    <col width="54" customWidth="1" min="9" max="9"/>
    <col hidden="1" width="13" customWidth="1" min="10" max="10"/>
  </cols>
  <sheetData>
    <row r="1" ht="30" customHeight="1">
      <c r="A1" s="20" t="inlineStr">
        <is>
          <t>Precios</t>
        </is>
      </c>
      <c r="B1" s="20" t="n"/>
      <c r="C1" s="20" t="n"/>
      <c r="D1" s="20" t="n"/>
      <c r="E1" s="20" t="n"/>
      <c r="F1" s="20" t="n"/>
      <c r="G1" s="20" t="n"/>
      <c r="H1" s="20" t="n"/>
      <c r="I1" s="21" t="inlineStr">
        <is>
          <t>Kit de Estimados México</t>
        </is>
      </c>
    </row>
    <row r="2" ht="32.40000000000001" customHeight="1">
      <c r="A2" s="13" t="inlineStr">
        <is>
          <t>Pon tus costos una vez; todas las líneas de Cantidades los usan. Factor = cuánto pides por cada unidad que mides. El desperdicio cubre cortes y piezas rotas. Agrega tus partidas en los renglones vacíos de abajo. Arriba pon el tamaño del bulto de cemento que compras. La nota de cada renglón dice qué supone su factor.</t>
        </is>
      </c>
    </row>
    <row r="3" ht="28" customHeight="1">
      <c r="A3" s="23" t="inlineStr">
        <is>
          <t>Bulto de cemento</t>
        </is>
      </c>
    </row>
    <row r="4" ht="26" customHeight="1">
      <c r="A4" s="38" t="n">
        <v>50</v>
      </c>
    </row>
    <row r="5" ht="18" customHeight="1"/>
    <row r="6" ht="30" customHeight="1">
      <c r="A6" s="30" t="inlineStr">
        <is>
          <t>Categoría</t>
        </is>
      </c>
      <c r="B6" s="30" t="inlineStr">
        <is>
          <t>Partida</t>
        </is>
      </c>
      <c r="C6" s="30" t="inlineStr">
        <is>
          <t>Mides en</t>
        </is>
      </c>
      <c r="D6" s="30" t="inlineStr">
        <is>
          <t>Pides en</t>
        </is>
      </c>
      <c r="E6" s="31" t="inlineStr">
        <is>
          <t>Factor</t>
        </is>
      </c>
      <c r="F6" s="31" t="inlineStr">
        <is>
          <t>Desperdicio</t>
        </is>
      </c>
      <c r="G6" s="31" t="inlineStr">
        <is>
          <t>Costo unitario</t>
        </is>
      </c>
      <c r="H6" s="30" t="inlineStr">
        <is>
          <t>Precio</t>
        </is>
      </c>
      <c r="I6" s="30" t="inlineStr">
        <is>
          <t>Cómo sale el factor</t>
        </is>
      </c>
    </row>
    <row r="7" ht="18" customHeight="1">
      <c r="A7" s="32" t="inlineStr">
        <is>
          <t>Generales</t>
        </is>
      </c>
      <c r="B7" s="32" t="inlineStr">
        <is>
          <t>Limpieza y retiro de escombro</t>
        </is>
      </c>
      <c r="C7" s="32" t="inlineStr">
        <is>
          <t>viajes</t>
        </is>
      </c>
      <c r="D7" s="32" t="inlineStr">
        <is>
          <t>viajes</t>
        </is>
      </c>
      <c r="E7" s="39" t="n">
        <v>1</v>
      </c>
      <c r="F7" s="40" t="n">
        <v>0</v>
      </c>
      <c r="G7" s="41" t="n">
        <v>1200</v>
      </c>
      <c r="H7" s="34">
        <f>IF($G7="","",IF($J7="","Tu precio",IF($G7=$J7,"EJEMPLO","Tu precio")))</f>
        <v/>
      </c>
      <c r="I7" s="32" t="n"/>
      <c r="J7" s="36" t="n">
        <v>1200</v>
      </c>
    </row>
    <row r="8" ht="18" customHeight="1">
      <c r="A8" s="32" t="inlineStr">
        <is>
          <t>Generales</t>
        </is>
      </c>
      <c r="B8" s="32" t="inlineStr">
        <is>
          <t>Permiso de construcción (cantidad estimada)</t>
        </is>
      </c>
      <c r="C8" s="32" t="inlineStr">
        <is>
          <t>global</t>
        </is>
      </c>
      <c r="D8" s="32" t="inlineStr">
        <is>
          <t>global</t>
        </is>
      </c>
      <c r="E8" s="39" t="n">
        <v>1</v>
      </c>
      <c r="F8" s="40" t="n">
        <v>0</v>
      </c>
      <c r="G8" s="41" t="n">
        <v>3500</v>
      </c>
      <c r="H8" s="34">
        <f>IF($G8="","",IF($J8="","Tu precio",IF($G8=$J8,"EJEMPLO","Tu precio")))</f>
        <v/>
      </c>
      <c r="I8" s="32" t="inlineStr">
        <is>
          <t>Pon 1. Cambia el costo por el real cuando lo sepas.</t>
        </is>
      </c>
      <c r="J8" s="36" t="n">
        <v>3500</v>
      </c>
    </row>
    <row r="9" ht="18" customHeight="1">
      <c r="A9" s="32" t="inlineStr">
        <is>
          <t>Concreto</t>
        </is>
      </c>
      <c r="B9" s="32" t="inlineStr">
        <is>
          <t>Losa de concreto premezclado, 10 cm</t>
        </is>
      </c>
      <c r="C9" s="32" t="inlineStr">
        <is>
          <t>m²</t>
        </is>
      </c>
      <c r="D9" s="32" t="inlineStr">
        <is>
          <t>m³</t>
        </is>
      </c>
      <c r="E9" s="39" t="n">
        <v>0.1</v>
      </c>
      <c r="F9" s="40" t="n">
        <v>0.05</v>
      </c>
      <c r="G9" s="41" t="n">
        <v>2600</v>
      </c>
      <c r="H9" s="34">
        <f>IF($G9="","",IF($J9="","Tu precio",IF($G9=$J9,"EJEMPLO","Tu precio")))</f>
        <v/>
      </c>
      <c r="I9" s="32" t="inlineStr">
        <is>
          <t>10 cm = 0.10 m³ por m²</t>
        </is>
      </c>
      <c r="J9" s="36" t="n">
        <v>2600</v>
      </c>
    </row>
    <row r="10" ht="18" customHeight="1">
      <c r="A10" s="32" t="inlineStr">
        <is>
          <t>Concreto</t>
        </is>
      </c>
      <c r="B10" s="32" t="inlineStr">
        <is>
          <t>Concreto hecho en obra f'c 200: cemento</t>
        </is>
      </c>
      <c r="C10" s="32" t="inlineStr">
        <is>
          <t>m³</t>
        </is>
      </c>
      <c r="D10" s="32" t="inlineStr">
        <is>
          <t>bultos</t>
        </is>
      </c>
      <c r="E10" s="39">
        <f>7*50/$A$4</f>
        <v/>
      </c>
      <c r="F10" s="40" t="n">
        <v>0.05</v>
      </c>
      <c r="G10" s="41" t="n">
        <v>260</v>
      </c>
      <c r="H10" s="34">
        <f>IF($G10="","",IF($J10="","Tu precio",IF($G10=$J10,"EJEMPLO","Tu precio")))</f>
        <v/>
      </c>
      <c r="I10" s="32" t="inlineStr">
        <is>
          <t>Moctezuma: 7 bultos de 50 kg por m³ (350 kg)</t>
        </is>
      </c>
      <c r="J10" s="36" t="n">
        <v>260</v>
      </c>
    </row>
    <row r="11" ht="18" customHeight="1">
      <c r="A11" s="32" t="inlineStr">
        <is>
          <t>Concreto</t>
        </is>
      </c>
      <c r="B11" s="32" t="inlineStr">
        <is>
          <t>Concreto hecho en obra f'c 200: arena</t>
        </is>
      </c>
      <c r="C11" s="32" t="inlineStr">
        <is>
          <t>m³</t>
        </is>
      </c>
      <c r="D11" s="32" t="inlineStr">
        <is>
          <t>m³</t>
        </is>
      </c>
      <c r="E11" s="39">
        <f>7*4.5*18/1000</f>
        <v/>
      </c>
      <c r="F11" s="40" t="n">
        <v>0.05</v>
      </c>
      <c r="G11" s="41" t="n">
        <v>450</v>
      </c>
      <c r="H11" s="34">
        <f>IF($G11="","",IF($J11="","Tu precio",IF($G11=$J11,"EJEMPLO","Tu precio")))</f>
        <v/>
      </c>
      <c r="I11" s="32" t="inlineStr">
        <is>
          <t>Moctezuma: 4.5 botes de 18 L por bulto × 7 bultos</t>
        </is>
      </c>
      <c r="J11" s="36" t="n">
        <v>450</v>
      </c>
    </row>
    <row r="12" ht="18" customHeight="1">
      <c r="A12" s="32" t="inlineStr">
        <is>
          <t>Concreto</t>
        </is>
      </c>
      <c r="B12" s="32" t="inlineStr">
        <is>
          <t>Concreto hecho en obra f'c 200: grava 3/4"</t>
        </is>
      </c>
      <c r="C12" s="32" t="inlineStr">
        <is>
          <t>m³</t>
        </is>
      </c>
      <c r="D12" s="32" t="inlineStr">
        <is>
          <t>m³</t>
        </is>
      </c>
      <c r="E12" s="39">
        <f>7*5.5*18/1000</f>
        <v/>
      </c>
      <c r="F12" s="40" t="n">
        <v>0.05</v>
      </c>
      <c r="G12" s="41" t="n">
        <v>500</v>
      </c>
      <c r="H12" s="34">
        <f>IF($G12="","",IF($J12="","Tu precio",IF($G12=$J12,"EJEMPLO","Tu precio")))</f>
        <v/>
      </c>
      <c r="I12" s="32" t="inlineStr">
        <is>
          <t>Moctezuma: 5.5 botes de 18 L por bulto × 7 bultos</t>
        </is>
      </c>
      <c r="J12" s="36" t="n">
        <v>500</v>
      </c>
    </row>
    <row r="13" ht="18" customHeight="1">
      <c r="A13" s="32" t="inlineStr">
        <is>
          <t>Concreto</t>
        </is>
      </c>
      <c r="B13" s="32" t="inlineStr">
        <is>
          <t>Mano de obra: colado de losa</t>
        </is>
      </c>
      <c r="C13" s="32" t="inlineStr">
        <is>
          <t>m²</t>
        </is>
      </c>
      <c r="D13" s="32" t="inlineStr">
        <is>
          <t>m²</t>
        </is>
      </c>
      <c r="E13" s="39" t="n">
        <v>1</v>
      </c>
      <c r="F13" s="40" t="n">
        <v>0</v>
      </c>
      <c r="G13" s="41" t="n">
        <v>220</v>
      </c>
      <c r="H13" s="34">
        <f>IF($G13="","",IF($J13="","Tu precio",IF($G13=$J13,"EJEMPLO","Tu precio")))</f>
        <v/>
      </c>
      <c r="I13" s="32" t="n"/>
      <c r="J13" s="36" t="n">
        <v>220</v>
      </c>
    </row>
    <row r="14" ht="18" customHeight="1">
      <c r="A14" s="32" t="inlineStr">
        <is>
          <t>Muros</t>
        </is>
      </c>
      <c r="B14" s="32" t="inlineStr">
        <is>
          <t>Block hueco 12x20x40</t>
        </is>
      </c>
      <c r="C14" s="32" t="inlineStr">
        <is>
          <t>m² de muro</t>
        </is>
      </c>
      <c r="D14" s="32" t="inlineStr">
        <is>
          <t>pzas</t>
        </is>
      </c>
      <c r="E14" s="39" t="n">
        <v>12.5</v>
      </c>
      <c r="F14" s="40" t="n">
        <v>0.05</v>
      </c>
      <c r="G14" s="41" t="n">
        <v>12</v>
      </c>
      <c r="H14" s="34">
        <f>IF($G14="","",IF($J14="","Tu precio",IF($G14=$J14,"EJEMPLO","Tu precio")))</f>
        <v/>
      </c>
      <c r="I14" s="32" t="inlineStr">
        <is>
          <t>Blockmex: 12.5 pzas por m² (IBMEX dice 12)</t>
        </is>
      </c>
      <c r="J14" s="36" t="n">
        <v>12</v>
      </c>
    </row>
    <row r="15" ht="18" customHeight="1">
      <c r="A15" s="32" t="inlineStr">
        <is>
          <t>Muros</t>
        </is>
      </c>
      <c r="B15" s="32" t="inlineStr">
        <is>
          <t>Block hueco 15x20x40</t>
        </is>
      </c>
      <c r="C15" s="32" t="inlineStr">
        <is>
          <t>m² de muro</t>
        </is>
      </c>
      <c r="D15" s="32" t="inlineStr">
        <is>
          <t>pzas</t>
        </is>
      </c>
      <c r="E15" s="39" t="n">
        <v>12.5</v>
      </c>
      <c r="F15" s="40" t="n">
        <v>0.05</v>
      </c>
      <c r="G15" s="41" t="n">
        <v>15</v>
      </c>
      <c r="H15" s="34">
        <f>IF($G15="","",IF($J15="","Tu precio",IF($G15=$J15,"EJEMPLO","Tu precio")))</f>
        <v/>
      </c>
      <c r="I15" s="32" t="inlineStr">
        <is>
          <t>Blockmex: 12.5 pzas por m² (IBMEX dice 12)</t>
        </is>
      </c>
      <c r="J15" s="36" t="n">
        <v>15</v>
      </c>
    </row>
    <row r="16" ht="18" customHeight="1">
      <c r="A16" s="32" t="inlineStr">
        <is>
          <t>Muros</t>
        </is>
      </c>
      <c r="B16" s="32" t="inlineStr">
        <is>
          <t>Mano de obra: muro de block</t>
        </is>
      </c>
      <c r="C16" s="32" t="inlineStr">
        <is>
          <t>m² de muro</t>
        </is>
      </c>
      <c r="D16" s="32" t="inlineStr">
        <is>
          <t>m²</t>
        </is>
      </c>
      <c r="E16" s="39" t="n">
        <v>1</v>
      </c>
      <c r="F16" s="40" t="n">
        <v>0</v>
      </c>
      <c r="G16" s="41" t="n">
        <v>180</v>
      </c>
      <c r="H16" s="34">
        <f>IF($G16="","",IF($J16="","Tu precio",IF($G16=$J16,"EJEMPLO","Tu precio")))</f>
        <v/>
      </c>
      <c r="I16" s="32" t="n"/>
      <c r="J16" s="36" t="n">
        <v>180</v>
      </c>
    </row>
    <row r="17" ht="18" customHeight="1">
      <c r="A17" s="32" t="inlineStr">
        <is>
          <t>Acero</t>
        </is>
      </c>
      <c r="B17" s="32" t="inlineStr">
        <is>
          <t>Varilla 3/8" (#3), tramo de 12 m</t>
        </is>
      </c>
      <c r="C17" s="32" t="inlineStr">
        <is>
          <t>m</t>
        </is>
      </c>
      <c r="D17" s="32" t="inlineStr">
        <is>
          <t>pzas</t>
        </is>
      </c>
      <c r="E17" s="39">
        <f>1/12</f>
        <v/>
      </c>
      <c r="F17" s="40" t="n">
        <v>0.05</v>
      </c>
      <c r="G17" s="41" t="n">
        <v>150</v>
      </c>
      <c r="H17" s="34">
        <f>IF($G17="","",IF($J17="","Tu precio",IF($G17=$J17,"EJEMPLO","Tu precio")))</f>
        <v/>
      </c>
      <c r="I17" s="32" t="inlineStr">
        <is>
          <t>Deacero: tramos de 12 m. Traslapes según el plano</t>
        </is>
      </c>
      <c r="J17" s="36" t="n">
        <v>150</v>
      </c>
    </row>
    <row r="18" ht="18" customHeight="1">
      <c r="A18" s="32" t="inlineStr">
        <is>
          <t>Acero</t>
        </is>
      </c>
      <c r="B18" s="32" t="inlineStr">
        <is>
          <t>Parrilla varilla 3/8" a 20 cm, ambos sentidos</t>
        </is>
      </c>
      <c r="C18" s="32" t="inlineStr">
        <is>
          <t>m²</t>
        </is>
      </c>
      <c r="D18" s="32" t="inlineStr">
        <is>
          <t>pzas</t>
        </is>
      </c>
      <c r="E18" s="39">
        <f>(2/0.20)/12</f>
        <v/>
      </c>
      <c r="F18" s="40" t="n">
        <v>0.1</v>
      </c>
      <c r="G18" s="41" t="n">
        <v>150</v>
      </c>
      <c r="H18" s="34">
        <f>IF($G18="","",IF($J18="","Tu precio",IF($G18=$J18,"EJEMPLO","Tu precio")))</f>
        <v/>
      </c>
      <c r="I18" s="32" t="inlineStr">
        <is>
          <t>Tramos de 12 m: 10 m de varilla por m². Traslapes según plano</t>
        </is>
      </c>
      <c r="J18" s="36" t="n">
        <v>150</v>
      </c>
    </row>
    <row r="19" ht="18" customHeight="1">
      <c r="A19" s="32" t="inlineStr">
        <is>
          <t>Tablaroca</t>
        </is>
      </c>
      <c r="B19" s="32" t="inlineStr">
        <is>
          <t>Tablaroca USG 12.7 mm, hoja de 1.22 x 2.44 m</t>
        </is>
      </c>
      <c r="C19" s="32" t="inlineStr">
        <is>
          <t>m²</t>
        </is>
      </c>
      <c r="D19" s="32" t="inlineStr">
        <is>
          <t>hojas</t>
        </is>
      </c>
      <c r="E19" s="39">
        <f>1/(1.22*2.44)</f>
        <v/>
      </c>
      <c r="F19" s="40" t="n">
        <v>0.1</v>
      </c>
      <c r="G19" s="41" t="n">
        <v>230</v>
      </c>
      <c r="H19" s="34">
        <f>IF($G19="","",IF($J19="","Tu precio",IF($G19=$J19,"EJEMPLO","Tu precio")))</f>
        <v/>
      </c>
      <c r="I19" s="32" t="inlineStr">
        <is>
          <t>USG: 1.22 x 2.44 m = 2.98 m² por hoja</t>
        </is>
      </c>
      <c r="J19" s="36" t="n">
        <v>230</v>
      </c>
    </row>
    <row r="20" ht="18" customHeight="1">
      <c r="A20" s="32" t="inlineStr">
        <is>
          <t>Tablaroca</t>
        </is>
      </c>
      <c r="B20" s="32" t="inlineStr">
        <is>
          <t>Redimix USG (caja de 25 kg)</t>
        </is>
      </c>
      <c r="C20" s="32" t="inlineStr">
        <is>
          <t>m²</t>
        </is>
      </c>
      <c r="D20" s="32" t="inlineStr">
        <is>
          <t>cajas</t>
        </is>
      </c>
      <c r="E20" s="39">
        <f>0.9/25</f>
        <v/>
      </c>
      <c r="F20" s="40" t="n">
        <v>0.1</v>
      </c>
      <c r="G20" s="41" t="n">
        <v>380</v>
      </c>
      <c r="H20" s="34">
        <f>IF($G20="","",IF($J20="","Tu precio",IF($G20=$J20,"EJEMPLO","Tu precio")))</f>
        <v/>
      </c>
      <c r="I20" s="32" t="inlineStr">
        <is>
          <t>USG: 0.90 kg por m², nivel 3 (27.7 m² por caja)</t>
        </is>
      </c>
      <c r="J20" s="36" t="n">
        <v>380</v>
      </c>
    </row>
    <row r="21" ht="18" customHeight="1">
      <c r="A21" s="32" t="inlineStr">
        <is>
          <t>Azotea</t>
        </is>
      </c>
      <c r="B21" s="32" t="inlineStr">
        <is>
          <t>Impermeabilizante acrílico (cubeta de 19 L)</t>
        </is>
      </c>
      <c r="C21" s="32" t="inlineStr">
        <is>
          <t>m²</t>
        </is>
      </c>
      <c r="D21" s="32" t="inlineStr">
        <is>
          <t>cubetas</t>
        </is>
      </c>
      <c r="E21" s="39">
        <f>1/19</f>
        <v/>
      </c>
      <c r="F21" s="40" t="n">
        <v>0.1</v>
      </c>
      <c r="G21" s="41" t="n">
        <v>1600</v>
      </c>
      <c r="H21" s="34">
        <f>IF($G21="","",IF($J21="","Tu precio",IF($G21=$J21,"EJEMPLO","Tu precio")))</f>
        <v/>
      </c>
      <c r="I21" s="32" t="inlineStr">
        <is>
          <t>Fester Acriton 8: mínimo 1 L por m² en 2 capas</t>
        </is>
      </c>
      <c r="J21" s="36" t="n">
        <v>1600</v>
      </c>
    </row>
    <row r="22" ht="18" customHeight="1">
      <c r="A22" s="32" t="inlineStr">
        <is>
          <t>Pintura</t>
        </is>
      </c>
      <c r="B22" s="32" t="inlineStr">
        <is>
          <t>Pintura vinílica, 2 manos</t>
        </is>
      </c>
      <c r="C22" s="32" t="inlineStr">
        <is>
          <t>m²</t>
        </is>
      </c>
      <c r="D22" s="32" t="inlineStr">
        <is>
          <t>litros</t>
        </is>
      </c>
      <c r="E22" s="39">
        <f>1/8</f>
        <v/>
      </c>
      <c r="F22" s="40" t="n">
        <v>0.05</v>
      </c>
      <c r="G22" s="41" t="n">
        <v>95</v>
      </c>
      <c r="H22" s="34">
        <f>IF($G22="","",IF($J22="","Tu precio",IF($G22=$J22,"EJEMPLO","Tu precio")))</f>
        <v/>
      </c>
      <c r="I22" s="32" t="inlineStr">
        <is>
          <t>Berelex: 8 a 10 m² por litro a 2 manos (se usa 8)</t>
        </is>
      </c>
      <c r="J22" s="36" t="n">
        <v>95</v>
      </c>
    </row>
    <row r="23" ht="18" customHeight="1">
      <c r="A23" s="32" t="n"/>
      <c r="B23" s="32" t="n"/>
      <c r="C23" s="32" t="n"/>
      <c r="D23" s="32" t="n"/>
      <c r="E23" s="39" t="n"/>
      <c r="F23" s="40" t="n"/>
      <c r="G23" s="41" t="n"/>
      <c r="H23" s="34">
        <f>IF($G23="","",IF($J23="","Tu precio",IF($G23=$J23,"EJEMPLO","Tu precio")))</f>
        <v/>
      </c>
      <c r="I23" s="32" t="n"/>
      <c r="J23" s="36" t="n"/>
    </row>
    <row r="24" ht="18" customHeight="1">
      <c r="A24" s="32" t="n"/>
      <c r="B24" s="32" t="n"/>
      <c r="C24" s="32" t="n"/>
      <c r="D24" s="32" t="n"/>
      <c r="E24" s="39" t="n"/>
      <c r="F24" s="40" t="n"/>
      <c r="G24" s="41" t="n"/>
      <c r="H24" s="34">
        <f>IF($G24="","",IF($J24="","Tu precio",IF($G24=$J24,"EJEMPLO","Tu precio")))</f>
        <v/>
      </c>
      <c r="I24" s="32" t="n"/>
      <c r="J24" s="36" t="n"/>
    </row>
    <row r="25" ht="18" customHeight="1">
      <c r="A25" s="32" t="n"/>
      <c r="B25" s="32" t="n"/>
      <c r="C25" s="32" t="n"/>
      <c r="D25" s="32" t="n"/>
      <c r="E25" s="39" t="n"/>
      <c r="F25" s="40" t="n"/>
      <c r="G25" s="41" t="n"/>
      <c r="H25" s="34">
        <f>IF($G25="","",IF($J25="","Tu precio",IF($G25=$J25,"EJEMPLO","Tu precio")))</f>
        <v/>
      </c>
      <c r="I25" s="32" t="n"/>
      <c r="J25" s="36" t="n"/>
    </row>
    <row r="26" ht="18" customHeight="1">
      <c r="A26" s="32" t="n"/>
      <c r="B26" s="32" t="n"/>
      <c r="C26" s="32" t="n"/>
      <c r="D26" s="32" t="n"/>
      <c r="E26" s="39" t="n"/>
      <c r="F26" s="40" t="n"/>
      <c r="G26" s="41" t="n"/>
      <c r="H26" s="34">
        <f>IF($G26="","",IF($J26="","Tu precio",IF($G26=$J26,"EJEMPLO","Tu precio")))</f>
        <v/>
      </c>
      <c r="I26" s="32" t="n"/>
      <c r="J26" s="36" t="n"/>
    </row>
    <row r="27" ht="18" customHeight="1">
      <c r="A27" s="32" t="n"/>
      <c r="B27" s="32" t="n"/>
      <c r="C27" s="32" t="n"/>
      <c r="D27" s="32" t="n"/>
      <c r="E27" s="39" t="n"/>
      <c r="F27" s="40" t="n"/>
      <c r="G27" s="41" t="n"/>
      <c r="H27" s="34">
        <f>IF($G27="","",IF($J27="","Tu precio",IF($G27=$J27,"EJEMPLO","Tu precio")))</f>
        <v/>
      </c>
      <c r="I27" s="32" t="n"/>
      <c r="J27" s="36" t="n"/>
    </row>
    <row r="28" ht="18" customHeight="1">
      <c r="A28" s="32" t="n"/>
      <c r="B28" s="32" t="n"/>
      <c r="C28" s="32" t="n"/>
      <c r="D28" s="32" t="n"/>
      <c r="E28" s="39" t="n"/>
      <c r="F28" s="40" t="n"/>
      <c r="G28" s="41" t="n"/>
      <c r="H28" s="34">
        <f>IF($G28="","",IF($J28="","Tu precio",IF($G28=$J28,"EJEMPLO","Tu precio")))</f>
        <v/>
      </c>
      <c r="I28" s="32" t="n"/>
      <c r="J28" s="36" t="n"/>
    </row>
    <row r="29" ht="18" customHeight="1">
      <c r="A29" s="32" t="n"/>
      <c r="B29" s="32" t="n"/>
      <c r="C29" s="32" t="n"/>
      <c r="D29" s="32" t="n"/>
      <c r="E29" s="39" t="n"/>
      <c r="F29" s="40" t="n"/>
      <c r="G29" s="41" t="n"/>
      <c r="H29" s="34">
        <f>IF($G29="","",IF($J29="","Tu precio",IF($G29=$J29,"EJEMPLO","Tu precio")))</f>
        <v/>
      </c>
      <c r="I29" s="32" t="n"/>
      <c r="J29" s="36" t="n"/>
    </row>
    <row r="30" ht="18" customHeight="1">
      <c r="A30" s="32" t="n"/>
      <c r="B30" s="32" t="n"/>
      <c r="C30" s="32" t="n"/>
      <c r="D30" s="32" t="n"/>
      <c r="E30" s="39" t="n"/>
      <c r="F30" s="40" t="n"/>
      <c r="G30" s="41" t="n"/>
      <c r="H30" s="34">
        <f>IF($G30="","",IF($J30="","Tu precio",IF($G30=$J30,"EJEMPLO","Tu precio")))</f>
        <v/>
      </c>
      <c r="I30" s="32" t="n"/>
      <c r="J30" s="36" t="n"/>
    </row>
    <row r="31" ht="18" customHeight="1">
      <c r="A31" s="32" t="n"/>
      <c r="B31" s="32" t="n"/>
      <c r="C31" s="32" t="n"/>
      <c r="D31" s="32" t="n"/>
      <c r="E31" s="39" t="n"/>
      <c r="F31" s="40" t="n"/>
      <c r="G31" s="41" t="n"/>
      <c r="H31" s="34">
        <f>IF($G31="","",IF($J31="","Tu precio",IF($G31=$J31,"EJEMPLO","Tu precio")))</f>
        <v/>
      </c>
      <c r="I31" s="32" t="n"/>
      <c r="J31" s="36" t="n"/>
    </row>
  </sheetData>
  <sheetProtection selectLockedCells="0" selectUnlockedCells="0" sheet="1" objects="0" insertRows="1" insertHyperlinks="1" autoFilter="1" scenarios="0" formatColumns="0" deleteColumns="1" insertColumns="1" pivotTables="1" deleteRows="1" formatCells="0" formatRows="0" sort="1"/>
  <mergeCells count="1">
    <mergeCell ref="A2:I2"/>
  </mergeCells>
  <conditionalFormatting sqref="H7:H31">
    <cfRule type="expression" priority="1" dxfId="0">
      <formula>H7="EJEMPLO"</formula>
    </cfRule>
  </conditionalFormatting>
  <dataValidations count="7">
    <dataValidation sqref="A4" showDropDown="0" showInputMessage="1" showErrorMessage="1" allowBlank="1" errorTitle="Revisa esta celda" error="Ese valor no va aquí. Lee el mensaje de esta celda." promptTitle="Bulto de cemento" prompt="Kilos del bulto que compras: 50 kg es lo común; también hay de 25 kg. Las partidas de cemento piden kg necesarios ÷ este número. Si lo cambias, cambia también el costo del bulto." type="decimal" errorStyle="stop" operator="greaterThan">
      <formula1>0</formula1>
    </dataValidation>
    <dataValidation sqref="A7:A31" showDropDown="0" showInputMessage="1" showErrorMessage="1" allowBlank="1" errorTitle="Revisa esta celda" error="Elige un valor de la lista." promptTitle="Categoría" prompt="La sección donde sale esta partida en la Propuesta." type="list" errorStyle="stop">
      <formula1>'calc'!$A$2:$A$10</formula1>
    </dataValidation>
    <dataValidation sqref="B7:B31" showDropDown="0" showInputMessage="1" showErrorMessage="0" allowBlank="1" errorTitle="Revisa esta celda" error="Ese valor no va aquí. Lee el mensaje de esta celda." promptTitle="Nombre de la partida" prompt="Un nombre corto que reconozcas en la lista de Cantidades. Cada nombre una sola vez." errorStyle="stop"/>
    <dataValidation sqref="C7:D31" showDropDown="0" showInputMessage="1" showErrorMessage="0" allowBlank="1" errorTitle="Revisa esta celda" error="Ese valor no va aquí. Lee el mensaje de esta celda." promptTitle="Unidades" prompt="Mides en: la unidad que sacas del plano. Pides en: la unidad en que compras." errorStyle="stop"/>
    <dataValidation sqref="E7:E31" showDropDown="0" showInputMessage="1" showErrorMessage="1" allowBlank="1" errorTitle="Revisa esta celda" error="Ese valor no va aquí. Lee el mensaje de esta celda." promptTitle="Factor" prompt="Unidades que pides por cada unidad que mides. Block 15x20x40: 12.5 piezas por m², así que pon 12.5." type="decimal" errorStyle="stop" operator="greaterThanOrEqual">
      <formula1>0</formula1>
    </dataValidation>
    <dataValidation sqref="F7:F31" showDropDown="0" showInputMessage="1" showErrorMessage="1" allowBlank="1" errorTitle="Revisa esta celda" error="Ese valor no va aquí. Lee el mensaje de esta celda." promptTitle="Desperdicio" prompt="Extra por cortes y piezas rotas. Pon 10% para diez por ciento." type="decimal" errorStyle="stop" operator="between">
      <formula1>0</formula1>
      <formula2>1</formula2>
    </dataValidation>
    <dataValidation sqref="G7:G31" showDropDown="0" showInputMessage="1" showErrorMessage="1" allowBlank="1" errorTitle="Revisa esta celda" error="Ese valor no va aquí. Lee el mensaje de esta celda." promptTitle="Costo unitario" prompt="Tu costo por unidad que pides, con impuesto y flete. Pon el tuyo y Precio cambia de EJEMPLO a Tu precio." type="decimal" errorStyle="stop" operator="greaterThanOrEqual">
      <formula1>0</formula1>
    </dataValidation>
  </dataValidations>
  <printOptions horizontalCentered="1"/>
  <pageMargins left="0.4" right="0.4" top="0.5" bottom="0.5" header="0.5" footer="0.5"/>
  <pageSetup orientation="landscape" paperSize="1" fitToHeight="0" fitToWidth="1"/>
  <headerFooter>
    <oddHeader/>
    <oddFooter>&amp;C&amp;"Arial"&amp;8 &amp;P / &amp;N</oddFooter>
    <evenHeader/>
    <evenFooter/>
    <firstHeader/>
    <firstFooter/>
  </headerFooter>
</worksheet>
</file>

<file path=xl/worksheets/sheet4.xml><?xml version="1.0" encoding="utf-8"?>
<worksheet xmlns="http://schemas.openxmlformats.org/spreadsheetml/2006/main">
  <sheetPr>
    <tabColor rgb="00121417"/>
    <outlinePr summaryBelow="1" summaryRight="1"/>
    <pageSetUpPr fitToPage="1"/>
  </sheetPr>
  <dimension ref="B1:F52"/>
  <sheetViews>
    <sheetView showGridLines="0" zoomScale="100" workbookViewId="0">
      <selection activeCell="A1" sqref="A1"/>
    </sheetView>
  </sheetViews>
  <sheetFormatPr baseColWidth="8" defaultRowHeight="15"/>
  <cols>
    <col width="2" customWidth="1" min="1" max="1"/>
    <col width="24" customWidth="1" min="2" max="2"/>
    <col width="17" customWidth="1" min="3" max="3"/>
    <col width="17" customWidth="1" min="4" max="4"/>
    <col width="20" customWidth="1" min="5" max="5"/>
    <col width="18" customWidth="1" min="6" max="6"/>
  </cols>
  <sheetData>
    <row r="1" ht="34" customHeight="1">
      <c r="B1" s="42" t="inlineStr">
        <is>
          <t>NOMBRE DE TU EMPRESA</t>
        </is>
      </c>
      <c r="C1" s="43" t="n"/>
      <c r="D1" s="43" t="n"/>
      <c r="E1" s="44" t="inlineStr">
        <is>
          <t>PROPUESTA</t>
        </is>
      </c>
    </row>
    <row r="2" ht="15" customHeight="1">
      <c r="B2" s="45" t="inlineStr">
        <is>
          <t>Teléfono · correo</t>
        </is>
      </c>
      <c r="C2" s="43" t="n"/>
      <c r="D2" s="43" t="n"/>
      <c r="E2" s="46" t="inlineStr">
        <is>
          <t>Propuesta #</t>
        </is>
      </c>
      <c r="F2" s="45" t="inlineStr">
        <is>
          <t>EJEMPLO-001</t>
        </is>
      </c>
    </row>
    <row r="3" ht="15" customHeight="1">
      <c r="B3" s="45" t="inlineStr">
        <is>
          <t>Dirección · RFC</t>
        </is>
      </c>
      <c r="C3" s="43" t="n"/>
      <c r="D3" s="43" t="n"/>
      <c r="E3" s="46" t="inlineStr">
        <is>
          <t>Fecha</t>
        </is>
      </c>
      <c r="F3" s="47">
        <f>TODAY()</f>
        <v/>
      </c>
    </row>
    <row r="4" ht="15" customHeight="1">
      <c r="E4" s="46" t="inlineStr">
        <is>
          <t>Vigencia (días)</t>
        </is>
      </c>
      <c r="F4" s="48" t="n">
        <v>30</v>
      </c>
    </row>
    <row r="5" ht="15" customHeight="1">
      <c r="E5" s="46" t="inlineStr">
        <is>
          <t>Válida hasta</t>
        </is>
      </c>
      <c r="F5" s="49">
        <f>IF(OR(F3="",F4=""),"",F3+F4)</f>
        <v/>
      </c>
    </row>
    <row r="6" ht="10" customHeight="1"/>
    <row r="7" ht="26" customHeight="1">
      <c r="B7" s="5" t="inlineStr">
        <is>
          <t>Para</t>
        </is>
      </c>
      <c r="C7" s="6" t="n"/>
      <c r="D7" s="6" t="n"/>
      <c r="E7" s="6" t="n"/>
      <c r="F7" s="6" t="n"/>
    </row>
    <row r="8" ht="15" customHeight="1">
      <c r="B8" s="50" t="inlineStr">
        <is>
          <t>Cliente</t>
        </is>
      </c>
      <c r="C8" s="45" t="inlineStr">
        <is>
          <t>Cliente de EJEMPLO</t>
        </is>
      </c>
      <c r="D8" s="43" t="n"/>
      <c r="E8" s="43" t="n"/>
      <c r="F8" s="43" t="n"/>
    </row>
    <row r="9" ht="15" customHeight="1">
      <c r="B9" s="50" t="inlineStr">
        <is>
          <t>Dirección de la obra</t>
        </is>
      </c>
      <c r="C9" s="45" t="inlineStr">
        <is>
          <t>EJEMPLO: Calle Muestra 100, Tu Ciudad</t>
        </is>
      </c>
      <c r="D9" s="43" t="n"/>
      <c r="E9" s="43" t="n"/>
      <c r="F9" s="43" t="n"/>
    </row>
    <row r="10" ht="15" customHeight="1">
      <c r="B10" s="50" t="inlineStr">
        <is>
          <t>Teléfono · correo</t>
        </is>
      </c>
      <c r="C10" s="45" t="n"/>
      <c r="D10" s="43" t="n"/>
      <c r="E10" s="43" t="n"/>
      <c r="F10" s="43" t="n"/>
    </row>
    <row r="11" ht="15" customHeight="1">
      <c r="B11" s="50" t="inlineStr">
        <is>
          <t>Obra</t>
        </is>
      </c>
      <c r="C11" s="51">
        <f>IF('Cantidades'!A4="","",'Cantidades'!A4)</f>
        <v/>
      </c>
      <c r="D11" s="52" t="n"/>
      <c r="E11" s="52" t="n"/>
      <c r="F11" s="52" t="n"/>
    </row>
    <row r="12" ht="30" customHeight="1">
      <c r="B12" s="53">
        <f>IF('Cantidades'!F4&gt;0,"BORRADOR: "&amp;'Cantidades'!F4&amp;" líneas de Cantidades todavía usan precios de EJEMPLO. Pon tus costos en la pestaña Precios.",IF('Cantidades'!G4&gt;0,"Revisa Cantidades: hay partidas que no están en Precios.",""))</f>
        <v/>
      </c>
    </row>
    <row r="13" ht="26" customHeight="1">
      <c r="B13" s="5" t="inlineStr">
        <is>
          <t>Alcance del trabajo</t>
        </is>
      </c>
      <c r="C13" s="6" t="n"/>
      <c r="D13" s="6" t="n"/>
      <c r="E13" s="6" t="n"/>
      <c r="F13" s="6" t="n"/>
    </row>
    <row r="14" ht="15" customHeight="1">
      <c r="B14" s="45" t="inlineStr">
        <is>
          <t>EJEMPLO: Construir un cuarto de 4 x 5 m con muros de block de 15 cm.</t>
        </is>
      </c>
      <c r="C14" s="43" t="n"/>
      <c r="D14" s="43" t="n"/>
      <c r="E14" s="43" t="n"/>
      <c r="F14" s="43" t="n"/>
    </row>
    <row r="15" ht="15" customHeight="1">
      <c r="B15" s="45" t="inlineStr">
        <is>
          <t>Losa de concreto de 10 cm armada con varilla de 3/8" a cada 20 cm en ambos sentidos.</t>
        </is>
      </c>
      <c r="C15" s="43" t="n"/>
      <c r="D15" s="43" t="n"/>
      <c r="E15" s="43" t="n"/>
      <c r="F15" s="43" t="n"/>
    </row>
    <row r="16" ht="15" customHeight="1">
      <c r="B16" s="45" t="inlineStr">
        <is>
          <t>Impermeabilizar la azotea con acrílico a 2 capas.</t>
        </is>
      </c>
      <c r="C16" s="43" t="n"/>
      <c r="D16" s="43" t="n"/>
      <c r="E16" s="43" t="n"/>
      <c r="F16" s="43" t="n"/>
    </row>
    <row r="17" ht="15" customHeight="1">
      <c r="B17" s="45" t="inlineStr">
        <is>
          <t>Retirar el escombro y dejar la obra limpia.</t>
        </is>
      </c>
      <c r="C17" s="43" t="n"/>
      <c r="D17" s="43" t="n"/>
      <c r="E17" s="43" t="n"/>
      <c r="F17" s="43" t="n"/>
    </row>
    <row r="18" ht="15" customHeight="1">
      <c r="B18" s="45" t="n"/>
      <c r="C18" s="43" t="n"/>
      <c r="D18" s="43" t="n"/>
      <c r="E18" s="43" t="n"/>
      <c r="F18" s="43" t="n"/>
    </row>
    <row r="19" ht="15" customHeight="1">
      <c r="B19" s="45" t="n"/>
      <c r="C19" s="43" t="n"/>
      <c r="D19" s="43" t="n"/>
      <c r="E19" s="43" t="n"/>
      <c r="F19" s="43" t="n"/>
    </row>
    <row r="20" ht="22" customHeight="1">
      <c r="B20" s="30" t="inlineStr">
        <is>
          <t>Precio por sección</t>
        </is>
      </c>
      <c r="C20" s="54" t="n"/>
      <c r="D20" s="54" t="n"/>
      <c r="E20" s="55" t="n"/>
      <c r="F20" s="56" t="inlineStr">
        <is>
          <t>Importe</t>
        </is>
      </c>
    </row>
    <row r="21" ht="15" customHeight="1">
      <c r="B21" s="51">
        <f>IFERROR(INDEX('calc'!$A$2:$A$10,MATCH(1,'calc'!$D$2:$D$10,0)),"")</f>
        <v/>
      </c>
      <c r="C21" s="52" t="n"/>
      <c r="D21" s="52" t="n"/>
      <c r="E21" s="52" t="n"/>
      <c r="F21" s="57">
        <f>IFERROR(INDEX('calc'!$C$2:$C$10,MATCH(1,'calc'!$D$2:$D$10,0)),"")</f>
        <v/>
      </c>
    </row>
    <row r="22" ht="15" customHeight="1">
      <c r="B22" s="51">
        <f>IFERROR(INDEX('calc'!$A$2:$A$10,MATCH(2,'calc'!$D$2:$D$10,0)),"")</f>
        <v/>
      </c>
      <c r="C22" s="52" t="n"/>
      <c r="D22" s="52" t="n"/>
      <c r="E22" s="52" t="n"/>
      <c r="F22" s="57">
        <f>IFERROR(INDEX('calc'!$C$2:$C$10,MATCH(2,'calc'!$D$2:$D$10,0)),"")</f>
        <v/>
      </c>
    </row>
    <row r="23" ht="15" customHeight="1">
      <c r="B23" s="51">
        <f>IFERROR(INDEX('calc'!$A$2:$A$10,MATCH(3,'calc'!$D$2:$D$10,0)),"")</f>
        <v/>
      </c>
      <c r="C23" s="52" t="n"/>
      <c r="D23" s="52" t="n"/>
      <c r="E23" s="52" t="n"/>
      <c r="F23" s="57">
        <f>IFERROR(INDEX('calc'!$C$2:$C$10,MATCH(3,'calc'!$D$2:$D$10,0)),"")</f>
        <v/>
      </c>
    </row>
    <row r="24" ht="15" customHeight="1">
      <c r="B24" s="51">
        <f>IFERROR(INDEX('calc'!$A$2:$A$10,MATCH(4,'calc'!$D$2:$D$10,0)),"")</f>
        <v/>
      </c>
      <c r="C24" s="52" t="n"/>
      <c r="D24" s="52" t="n"/>
      <c r="E24" s="52" t="n"/>
      <c r="F24" s="57">
        <f>IFERROR(INDEX('calc'!$C$2:$C$10,MATCH(4,'calc'!$D$2:$D$10,0)),"")</f>
        <v/>
      </c>
    </row>
    <row r="25" ht="15" customHeight="1">
      <c r="B25" s="51">
        <f>IFERROR(INDEX('calc'!$A$2:$A$10,MATCH(5,'calc'!$D$2:$D$10,0)),"")</f>
        <v/>
      </c>
      <c r="C25" s="52" t="n"/>
      <c r="D25" s="52" t="n"/>
      <c r="E25" s="52" t="n"/>
      <c r="F25" s="57">
        <f>IFERROR(INDEX('calc'!$C$2:$C$10,MATCH(5,'calc'!$D$2:$D$10,0)),"")</f>
        <v/>
      </c>
    </row>
    <row r="26" ht="15" customHeight="1">
      <c r="B26" s="51">
        <f>IFERROR(INDEX('calc'!$A$2:$A$10,MATCH(6,'calc'!$D$2:$D$10,0)),"")</f>
        <v/>
      </c>
      <c r="C26" s="52" t="n"/>
      <c r="D26" s="52" t="n"/>
      <c r="E26" s="52" t="n"/>
      <c r="F26" s="57">
        <f>IFERROR(INDEX('calc'!$C$2:$C$10,MATCH(6,'calc'!$D$2:$D$10,0)),"")</f>
        <v/>
      </c>
    </row>
    <row r="27" ht="15" customHeight="1">
      <c r="B27" s="51">
        <f>IFERROR(INDEX('calc'!$A$2:$A$10,MATCH(7,'calc'!$D$2:$D$10,0)),"")</f>
        <v/>
      </c>
      <c r="C27" s="52" t="n"/>
      <c r="D27" s="52" t="n"/>
      <c r="E27" s="52" t="n"/>
      <c r="F27" s="57">
        <f>IFERROR(INDEX('calc'!$C$2:$C$10,MATCH(7,'calc'!$D$2:$D$10,0)),"")</f>
        <v/>
      </c>
    </row>
    <row r="28" ht="15" customHeight="1">
      <c r="B28" s="51">
        <f>IFERROR(INDEX('calc'!$A$2:$A$10,MATCH(8,'calc'!$D$2:$D$10,0)),"")</f>
        <v/>
      </c>
      <c r="C28" s="52" t="n"/>
      <c r="D28" s="52" t="n"/>
      <c r="E28" s="52" t="n"/>
      <c r="F28" s="57">
        <f>IFERROR(INDEX('calc'!$C$2:$C$10,MATCH(8,'calc'!$D$2:$D$10,0)),"")</f>
        <v/>
      </c>
    </row>
    <row r="29" ht="15" customHeight="1">
      <c r="B29" s="51">
        <f>IFERROR(INDEX('calc'!$A$2:$A$10,MATCH(9,'calc'!$D$2:$D$10,0)),"")</f>
        <v/>
      </c>
      <c r="C29" s="52" t="n"/>
      <c r="D29" s="52" t="n"/>
      <c r="E29" s="52" t="n"/>
      <c r="F29" s="57">
        <f>IFERROR(INDEX('calc'!$C$2:$C$10,MATCH(9,'calc'!$D$2:$D$10,0)),"")</f>
        <v/>
      </c>
    </row>
    <row r="30" ht="15" customHeight="1">
      <c r="B30" s="46" t="inlineStr">
        <is>
          <t>Subtotal</t>
        </is>
      </c>
      <c r="F30" s="57">
        <f>SUM(F21:F29)</f>
        <v/>
      </c>
    </row>
    <row r="31" ht="15" customHeight="1">
      <c r="B31" s="46">
        <f>IF('Cantidades'!$H$4="Sí","IVA ("&amp;ROUND('Cantidades'!$I$4*100,2)&amp;"%)","")</f>
        <v/>
      </c>
      <c r="F31" s="57">
        <f>IF('Cantidades'!$H$4="Sí",ROUND(F30*'Cantidades'!$I$4,0),"")</f>
        <v/>
      </c>
    </row>
    <row r="32" ht="24" customHeight="1">
      <c r="B32" s="46" t="inlineStr">
        <is>
          <t>Total</t>
        </is>
      </c>
      <c r="F32" s="58">
        <f>SUM(F30:F31)</f>
        <v/>
      </c>
    </row>
    <row r="33" ht="10" customHeight="1"/>
    <row r="34" ht="26" customHeight="1">
      <c r="B34" s="5" t="inlineStr">
        <is>
          <t>No incluye</t>
        </is>
      </c>
      <c r="C34" s="6" t="n"/>
      <c r="D34" s="6" t="n"/>
      <c r="E34" s="6" t="n"/>
      <c r="F34" s="6" t="n"/>
    </row>
    <row r="35" ht="15" customHeight="1">
      <c r="B35" s="45" t="inlineStr">
        <is>
          <t>Instalaciones eléctrica, hidráulica y sanitaria.</t>
        </is>
      </c>
      <c r="C35" s="43" t="n"/>
      <c r="D35" s="43" t="n"/>
      <c r="E35" s="43" t="n"/>
      <c r="F35" s="43" t="n"/>
    </row>
    <row r="36" ht="15" customHeight="1">
      <c r="B36" s="45" t="inlineStr">
        <is>
          <t>Cualquier cambio después de firmar va en una orden de cambio por escrito.</t>
        </is>
      </c>
      <c r="C36" s="43" t="n"/>
      <c r="D36" s="43" t="n"/>
      <c r="E36" s="43" t="n"/>
      <c r="F36" s="43" t="n"/>
    </row>
    <row r="37" ht="15" customHeight="1">
      <c r="B37" s="45" t="n"/>
      <c r="C37" s="43" t="n"/>
      <c r="D37" s="43" t="n"/>
      <c r="E37" s="43" t="n"/>
      <c r="F37" s="43" t="n"/>
    </row>
    <row r="38" ht="10" customHeight="1"/>
    <row r="39" ht="26" customHeight="1">
      <c r="B39" s="5" t="inlineStr">
        <is>
          <t>Forma de pago</t>
        </is>
      </c>
      <c r="C39" s="6" t="n"/>
      <c r="D39" s="6" t="n"/>
      <c r="E39" s="6" t="n"/>
      <c r="F39" s="6" t="n"/>
    </row>
    <row r="40" ht="15" customHeight="1">
      <c r="B40" s="45" t="inlineStr">
        <is>
          <t>EJEMPLO: 30% de anticipo, 40% con la losa colada, 30% al terminar.</t>
        </is>
      </c>
      <c r="C40" s="43" t="n"/>
      <c r="D40" s="43" t="n"/>
      <c r="E40" s="43" t="n"/>
      <c r="F40" s="43" t="n"/>
    </row>
    <row r="41" ht="15" customHeight="1">
      <c r="B41" s="45" t="n"/>
      <c r="C41" s="43" t="n"/>
      <c r="D41" s="43" t="n"/>
      <c r="E41" s="43" t="n"/>
      <c r="F41" s="43" t="n"/>
    </row>
    <row r="42" ht="10" customHeight="1"/>
    <row r="43" ht="15" customHeight="1">
      <c r="B43" s="9" t="inlineStr">
        <is>
          <t>Al firmar abajo acepta esta propuesta, el precio y la forma de pago.</t>
        </is>
      </c>
    </row>
    <row r="44" ht="15" customHeight="1"/>
    <row r="45" ht="15" customHeight="1"/>
    <row r="46" ht="15" customHeight="1">
      <c r="B46" s="59" t="n"/>
      <c r="C46" s="60" t="n"/>
      <c r="D46" s="60" t="n"/>
      <c r="F46" s="59" t="n"/>
    </row>
    <row r="47" ht="15" customHeight="1">
      <c r="B47" s="19" t="inlineStr">
        <is>
          <t>Firma del cliente</t>
        </is>
      </c>
      <c r="F47" s="19" t="inlineStr">
        <is>
          <t>Fecha</t>
        </is>
      </c>
    </row>
    <row r="48" ht="15" customHeight="1"/>
    <row r="49" ht="15" customHeight="1">
      <c r="B49" s="59" t="n"/>
      <c r="C49" s="60" t="n"/>
      <c r="D49" s="60" t="n"/>
      <c r="F49" s="59" t="n"/>
    </row>
    <row r="50" ht="15" customHeight="1">
      <c r="B50" s="19" t="inlineStr">
        <is>
          <t>Firma del contratista</t>
        </is>
      </c>
      <c r="F50" s="19" t="inlineStr">
        <is>
          <t>Fecha</t>
        </is>
      </c>
    </row>
    <row r="51" ht="15" customHeight="1"/>
    <row r="52" ht="15" customHeight="1">
      <c r="B52" s="61" t="inlineStr">
        <is>
          <t>Hecho con el Kit de Estimados México gratis de Built by Estrada · builtbyestrada.ai</t>
        </is>
      </c>
    </row>
  </sheetData>
  <sheetProtection selectLockedCells="0" selectUnlockedCells="0" sheet="1" objects="0" insertRows="1" insertHyperlinks="1" autoFilter="1" scenarios="0" formatColumns="0" deleteColumns="1" insertColumns="1" pivotTables="1" deleteRows="1" formatCells="0" formatRows="0" sort="1"/>
  <mergeCells count="41">
    <mergeCell ref="B7:F7"/>
    <mergeCell ref="C8:F8"/>
    <mergeCell ref="B16:F16"/>
    <mergeCell ref="B1:D1"/>
    <mergeCell ref="B30:E30"/>
    <mergeCell ref="B24:E24"/>
    <mergeCell ref="B20:E20"/>
    <mergeCell ref="B18:F18"/>
    <mergeCell ref="B32:E32"/>
    <mergeCell ref="B52:F52"/>
    <mergeCell ref="B26:E26"/>
    <mergeCell ref="B12:F12"/>
    <mergeCell ref="B39:F39"/>
    <mergeCell ref="B43:F43"/>
    <mergeCell ref="E1:F1"/>
    <mergeCell ref="B49:D49"/>
    <mergeCell ref="B25:E25"/>
    <mergeCell ref="B14:F14"/>
    <mergeCell ref="B17:F17"/>
    <mergeCell ref="B13:F13"/>
    <mergeCell ref="B22:E22"/>
    <mergeCell ref="B31:E31"/>
    <mergeCell ref="B27:E27"/>
    <mergeCell ref="B34:F34"/>
    <mergeCell ref="B21:E21"/>
    <mergeCell ref="B19:F19"/>
    <mergeCell ref="B37:F37"/>
    <mergeCell ref="C10:F10"/>
    <mergeCell ref="B40:F40"/>
    <mergeCell ref="C9:F9"/>
    <mergeCell ref="B3:D3"/>
    <mergeCell ref="B23:E23"/>
    <mergeCell ref="B46:D46"/>
    <mergeCell ref="B15:F15"/>
    <mergeCell ref="B29:E29"/>
    <mergeCell ref="C11:F11"/>
    <mergeCell ref="B36:F36"/>
    <mergeCell ref="B28:E28"/>
    <mergeCell ref="B41:F41"/>
    <mergeCell ref="B2:D2"/>
    <mergeCell ref="B35:F35"/>
  </mergeCells>
  <conditionalFormatting sqref="B1">
    <cfRule type="expression" priority="1" dxfId="2">
      <formula>OR(LEN(B1)=0,B1="NOMBRE DE TU EMPRESA")</formula>
    </cfRule>
  </conditionalFormatting>
  <conditionalFormatting sqref="B2">
    <cfRule type="expression" priority="2" dxfId="2">
      <formula>OR(LEN(B2)=0,B2="Teléfono · correo")</formula>
    </cfRule>
  </conditionalFormatting>
  <conditionalFormatting sqref="B3">
    <cfRule type="expression" priority="3" dxfId="2">
      <formula>OR(LEN(B3)=0,B3="Dirección · RFC")</formula>
    </cfRule>
  </conditionalFormatting>
  <conditionalFormatting sqref="F2">
    <cfRule type="expression" priority="4" dxfId="2">
      <formula>OR(LEN(F2)=0,F2="EJEMPLO-001")</formula>
    </cfRule>
  </conditionalFormatting>
  <conditionalFormatting sqref="F3">
    <cfRule type="expression" priority="5" dxfId="2">
      <formula>LEN(F3)=0</formula>
    </cfRule>
  </conditionalFormatting>
  <conditionalFormatting sqref="F4">
    <cfRule type="expression" priority="6" dxfId="2">
      <formula>LEN(F4)=0</formula>
    </cfRule>
  </conditionalFormatting>
  <conditionalFormatting sqref="C8">
    <cfRule type="expression" priority="7" dxfId="2">
      <formula>OR(LEN(C8)=0,C8="Cliente de EJEMPLO")</formula>
    </cfRule>
  </conditionalFormatting>
  <conditionalFormatting sqref="C9">
    <cfRule type="expression" priority="8" dxfId="2">
      <formula>OR(LEN(C9)=0,C9="EJEMPLO: Calle Muestra 100, Tu Ciudad")</formula>
    </cfRule>
  </conditionalFormatting>
  <conditionalFormatting sqref="C10">
    <cfRule type="expression" priority="9" dxfId="2">
      <formula>LEN(C10)=0</formula>
    </cfRule>
  </conditionalFormatting>
  <conditionalFormatting sqref="B14">
    <cfRule type="expression" priority="10" dxfId="2">
      <formula>B14="EJEMPLO: Construir un cuarto de 4 x 5 m con muros de block de 15 cm."</formula>
    </cfRule>
  </conditionalFormatting>
  <conditionalFormatting sqref="B15">
    <cfRule type="expression" priority="11" dxfId="2">
      <formula>B15="Losa de concreto de 10 cm armada con varilla de 3/8" a cada 20 cm en ambos sentidos."</formula>
    </cfRule>
  </conditionalFormatting>
  <conditionalFormatting sqref="B16">
    <cfRule type="expression" priority="12" dxfId="2">
      <formula>B16="Impermeabilizar la azotea con acrílico a 2 capas."</formula>
    </cfRule>
  </conditionalFormatting>
  <conditionalFormatting sqref="B17">
    <cfRule type="expression" priority="13" dxfId="2">
      <formula>B17="Retirar el escombro y dejar la obra limpia."</formula>
    </cfRule>
  </conditionalFormatting>
  <conditionalFormatting sqref="B35">
    <cfRule type="expression" priority="14" dxfId="2">
      <formula>B35="Instalaciones eléctrica, hidráulica y sanitaria."</formula>
    </cfRule>
  </conditionalFormatting>
  <conditionalFormatting sqref="B36">
    <cfRule type="expression" priority="15" dxfId="2">
      <formula>B36="Cualquier cambio después de firmar va en una orden de cambio por escrito."</formula>
    </cfRule>
  </conditionalFormatting>
  <conditionalFormatting sqref="B40">
    <cfRule type="expression" priority="16" dxfId="2">
      <formula>OR(LEN(B40)=0,B40="EJEMPLO: 30% de anticipo, 40% con la losa colada, 30% al terminar.")</formula>
    </cfRule>
  </conditionalFormatting>
  <dataValidations count="12">
    <dataValidation sqref="B1" showDropDown="0" showInputMessage="1" showErrorMessage="0" allowBlank="1" errorTitle="Revisa esta celda" error="Ese valor no va aquí. Lee el mensaje de esta celda." promptTitle="Empresa" prompt="El nombre de tu empresa como va en la propuesta." errorStyle="stop"/>
    <dataValidation sqref="B2" showDropDown="0" showInputMessage="1" showErrorMessage="0" allowBlank="1" errorTitle="Revisa esta celda" error="Ese valor no va aquí. Lee el mensaje de esta celda." promptTitle="Contacto" prompt="Tu teléfono y correo." errorStyle="stop"/>
    <dataValidation sqref="B3" showDropDown="0" showInputMessage="1" showErrorMessage="0" allowBlank="1" errorTitle="Revisa esta celda" error="Ese valor no va aquí. Lee el mensaje de esta celda." promptTitle="Dirección" prompt="Tu dirección y tu RFC si facturas." errorStyle="stop"/>
    <dataValidation sqref="F2" showDropDown="0" showInputMessage="1" showErrorMessage="0" allowBlank="1" errorTitle="Revisa esta celda" error="Ese valor no va aquí. Lee el mensaje de esta celda." promptTitle="Número de propuesta" prompt="Cualquier número para encontrarla después." errorStyle="stop"/>
    <dataValidation sqref="F3" showDropDown="0" showInputMessage="1" showErrorMessage="0" allowBlank="1" errorTitle="Revisa esta celda" error="Ese valor no va aquí. Lee el mensaje de esta celda." promptTitle="Fecha" prompt="Pon la fecha en que la mandas. El ejemplo usa la fecha de hoy, que cambia cada día." errorStyle="stop"/>
    <dataValidation sqref="F4" showDropDown="0" showInputMessage="1" showErrorMessage="0" allowBlank="1" errorTitle="Revisa esta celda" error="Ese valor no va aquí. Lee el mensaje de esta celda." promptTitle="Vigencia" prompt="Días que respetas el precio." errorStyle="stop"/>
    <dataValidation sqref="C8" showDropDown="0" showInputMessage="1" showErrorMessage="0" allowBlank="1" errorTitle="Revisa esta celda" error="Ese valor no va aquí. Lee el mensaje de esta celda." promptTitle="Cliente" prompt="Nombre del cliente." errorStyle="stop"/>
    <dataValidation sqref="C9" showDropDown="0" showInputMessage="1" showErrorMessage="0" allowBlank="1" errorTitle="Revisa esta celda" error="Ese valor no va aquí. Lee el mensaje de esta celda." promptTitle="Dirección de la obra" prompt="Dónde es la obra." errorStyle="stop"/>
    <dataValidation sqref="C10" showDropDown="0" showInputMessage="1" showErrorMessage="0" allowBlank="1" errorTitle="Revisa esta celda" error="Ese valor no va aquí. Lee el mensaje de esta celda." promptTitle="Contacto del cliente" prompt="Teléfono y correo del cliente." errorStyle="stop"/>
    <dataValidation sqref="B14:B19" showDropDown="0" showInputMessage="1" showErrorMessage="0" allowBlank="1" errorTitle="Revisa esta celda" error="Ese valor no va aquí. Lee el mensaje de esta celda." promptTitle="Alcance" prompt="Lo que vas a hacer, una línea cada cosa. Con palabras que el cliente entienda." errorStyle="stop"/>
    <dataValidation sqref="B35:B37" showDropDown="0" showInputMessage="1" showErrorMessage="0" allowBlank="1" errorTitle="Revisa esta celda" error="Ese valor no va aquí. Lee el mensaje de esta celda." promptTitle="No incluye" prompt="Lo que el precio no cubre." errorStyle="stop"/>
    <dataValidation sqref="B40:B41" showDropDown="0" showInputMessage="1" showErrorMessage="0" allowBlank="1" errorTitle="Revisa esta celda" error="Ese valor no va aquí. Lee el mensaje de esta celda." promptTitle="Forma de pago" prompt="Cómo y cuándo paga el cliente." errorStyle="stop"/>
  </dataValidations>
  <printOptions horizontalCentered="1"/>
  <pageMargins left="0.4" right="0.4" top="0.5" bottom="0.5" header="0.5" footer="0.5"/>
  <pageSetup orientation="portrait" paperSize="1" fitToHeight="1" fitToWidth="1"/>
</worksheet>
</file>

<file path=xl/worksheets/sheet5.xml><?xml version="1.0" encoding="utf-8"?>
<worksheet xmlns="http://schemas.openxmlformats.org/spreadsheetml/2006/main">
  <sheetPr>
    <outlinePr summaryBelow="1" summaryRight="1"/>
    <pageSetUpPr/>
  </sheetPr>
  <dimension ref="A1:T10"/>
  <sheetViews>
    <sheetView showGridLines="0" zoomScale="100" workbookViewId="0">
      <selection activeCell="A1" sqref="A1"/>
    </sheetView>
  </sheetViews>
  <sheetFormatPr baseColWidth="8" defaultRowHeight="15"/>
  <sheetData>
    <row r="1" ht="18" customHeight="1">
      <c r="A1" t="inlineStr">
        <is>
          <t>category</t>
        </is>
      </c>
      <c r="B1" t="inlineStr">
        <is>
          <t>cost</t>
        </is>
      </c>
      <c r="C1" t="inlineStr">
        <is>
          <t>client price</t>
        </is>
      </c>
      <c r="D1" t="inlineStr">
        <is>
          <t>order</t>
        </is>
      </c>
      <c r="T1" t="inlineStr">
        <is>
          <t>add IVA</t>
        </is>
      </c>
    </row>
    <row r="2" ht="18" customHeight="1">
      <c r="A2" t="inlineStr">
        <is>
          <t>Generales</t>
        </is>
      </c>
      <c r="B2">
        <f>SUMIFS('Cantidades'!$G$7:$G$31,'Cantidades'!$H$7:$H$31,$A2)</f>
        <v/>
      </c>
      <c r="C2">
        <f>ROUND(B2*(1+'Cantidades'!$C$4),0)</f>
        <v/>
      </c>
      <c r="D2">
        <f>IF(C2&gt;0,COUNTIF($C$2:C2,"&gt;0"),"")</f>
        <v/>
      </c>
      <c r="T2" t="inlineStr">
        <is>
          <t>Sí</t>
        </is>
      </c>
    </row>
    <row r="3" ht="18" customHeight="1">
      <c r="A3" t="inlineStr">
        <is>
          <t>Concreto</t>
        </is>
      </c>
      <c r="B3">
        <f>SUMIFS('Cantidades'!$G$7:$G$31,'Cantidades'!$H$7:$H$31,$A3)</f>
        <v/>
      </c>
      <c r="C3">
        <f>ROUND(B3*(1+'Cantidades'!$C$4),0)</f>
        <v/>
      </c>
      <c r="D3">
        <f>IF(C3&gt;0,COUNTIF($C$2:C3,"&gt;0"),"")</f>
        <v/>
      </c>
      <c r="T3" t="inlineStr">
        <is>
          <t>No</t>
        </is>
      </c>
    </row>
    <row r="4" ht="18" customHeight="1">
      <c r="A4" t="inlineStr">
        <is>
          <t>Muros</t>
        </is>
      </c>
      <c r="B4">
        <f>SUMIFS('Cantidades'!$G$7:$G$31,'Cantidades'!$H$7:$H$31,$A4)</f>
        <v/>
      </c>
      <c r="C4">
        <f>ROUND(B4*(1+'Cantidades'!$C$4),0)</f>
        <v/>
      </c>
      <c r="D4">
        <f>IF(C4&gt;0,COUNTIF($C$2:C4,"&gt;0"),"")</f>
        <v/>
      </c>
    </row>
    <row r="5" ht="18" customHeight="1">
      <c r="A5" t="inlineStr">
        <is>
          <t>Acero</t>
        </is>
      </c>
      <c r="B5">
        <f>SUMIFS('Cantidades'!$G$7:$G$31,'Cantidades'!$H$7:$H$31,$A5)</f>
        <v/>
      </c>
      <c r="C5">
        <f>ROUND(B5*(1+'Cantidades'!$C$4),0)</f>
        <v/>
      </c>
      <c r="D5">
        <f>IF(C5&gt;0,COUNTIF($C$2:C5,"&gt;0"),"")</f>
        <v/>
      </c>
    </row>
    <row r="6" ht="18" customHeight="1">
      <c r="A6" t="inlineStr">
        <is>
          <t>Tablaroca</t>
        </is>
      </c>
      <c r="B6">
        <f>SUMIFS('Cantidades'!$G$7:$G$31,'Cantidades'!$H$7:$H$31,$A6)</f>
        <v/>
      </c>
      <c r="C6">
        <f>ROUND(B6*(1+'Cantidades'!$C$4),0)</f>
        <v/>
      </c>
      <c r="D6">
        <f>IF(C6&gt;0,COUNTIF($C$2:C6,"&gt;0"),"")</f>
        <v/>
      </c>
    </row>
    <row r="7" ht="18" customHeight="1">
      <c r="A7" t="inlineStr">
        <is>
          <t>Azotea</t>
        </is>
      </c>
      <c r="B7">
        <f>SUMIFS('Cantidades'!$G$7:$G$31,'Cantidades'!$H$7:$H$31,$A7)</f>
        <v/>
      </c>
      <c r="C7">
        <f>ROUND(B7*(1+'Cantidades'!$C$4),0)</f>
        <v/>
      </c>
      <c r="D7">
        <f>IF(C7&gt;0,COUNTIF($C$2:C7,"&gt;0"),"")</f>
        <v/>
      </c>
    </row>
    <row r="8" ht="18" customHeight="1">
      <c r="A8" t="inlineStr">
        <is>
          <t>Pintura</t>
        </is>
      </c>
      <c r="B8">
        <f>SUMIFS('Cantidades'!$G$7:$G$31,'Cantidades'!$H$7:$H$31,$A8)</f>
        <v/>
      </c>
      <c r="C8">
        <f>ROUND(B8*(1+'Cantidades'!$C$4),0)</f>
        <v/>
      </c>
      <c r="D8">
        <f>IF(C8&gt;0,COUNTIF($C$2:C8,"&gt;0"),"")</f>
        <v/>
      </c>
    </row>
    <row r="9" ht="18" customHeight="1">
      <c r="A9" t="inlineStr">
        <is>
          <t>Pisos</t>
        </is>
      </c>
      <c r="B9">
        <f>SUMIFS('Cantidades'!$G$7:$G$31,'Cantidades'!$H$7:$H$31,$A9)</f>
        <v/>
      </c>
      <c r="C9">
        <f>ROUND(B9*(1+'Cantidades'!$C$4),0)</f>
        <v/>
      </c>
      <c r="D9">
        <f>IF(C9&gt;0,COUNTIF($C$2:C9,"&gt;0"),"")</f>
        <v/>
      </c>
    </row>
    <row r="10" ht="18" customHeight="1">
      <c r="A10" t="inlineStr">
        <is>
          <t>Otros</t>
        </is>
      </c>
      <c r="B10">
        <f>'Cantidades'!$B$4-SUM(B2:B9)</f>
        <v/>
      </c>
      <c r="C10">
        <f>ROUND(B10*(1+'Cantidades'!$C$4),0)</f>
        <v/>
      </c>
      <c r="D10">
        <f>IF(C10&gt;0,COUNTIF($C$2:C10,"&gt;0"),"")</f>
        <v/>
      </c>
    </row>
  </sheetData>
  <sheetProtection selectLockedCells="0" selectUnlockedCells="0" sheet="1" objects="0" insertRows="1" insertHyperlinks="1" autoFilter="1" scenarios="0" formatColumns="0" deleteColumns="1" insertColumns="1" pivotTables="1" deleteRows="1" formatCells="0" formatRows="0" sort="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Built by Estrada</dc:creator>
  <dcterms:created xmlns:dcterms="http://purl.org/dc/terms/" xmlns:xsi="http://www.w3.org/2001/XMLSchema-instance" xsi:type="dcterms:W3CDTF">2026-10-27T16:16:14Z</dcterms:created>
  <dcterms:modified xmlns:dcterms="http://purl.org/dc/terms/" xmlns:xsi="http://www.w3.org/2001/XMLSchema-instance" xsi:type="dcterms:W3CDTF">2026-10-27T16:16:14Z</dcterms:modified>
</cp:coreProperties>
</file>