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mpieza aquí" sheetId="1" state="visible" r:id="rId1"/>
    <sheet xmlns:r="http://schemas.openxmlformats.org/officeDocument/2006/relationships" name="Insumos" sheetId="2" state="visible" r:id="rId2"/>
    <sheet xmlns:r="http://schemas.openxmlformats.org/officeDocument/2006/relationships" name="Cuadrillas" sheetId="3" state="visible" r:id="rId3"/>
    <sheet xmlns:r="http://schemas.openxmlformats.org/officeDocument/2006/relationships" name="Matrices" sheetId="4" state="visible" r:id="rId4"/>
    <sheet xmlns:r="http://schemas.openxmlformats.org/officeDocument/2006/relationships" name="Presupuesto" sheetId="5" state="visible" r:id="rId5"/>
    <sheet xmlns:r="http://schemas.openxmlformats.org/officeDocument/2006/relationships" name="calc" sheetId="6" state="hidden" r:id="rId6"/>
  </sheets>
  <definedNames>
    <definedName name="_xlnm.Print_Area" localSheetId="0">'Empieza aquí'!$A$1:$E$73</definedName>
    <definedName name="_xlnm.Print_Area" localSheetId="1">'Insumos'!$A$1:$H$42</definedName>
    <definedName name="_xlnm.Print_Titles" localSheetId="2">'Cuadrillas'!$4:$4</definedName>
    <definedName name="_xlnm.Print_Area" localSheetId="2">'Cuadrillas'!$A$1:$J$10</definedName>
    <definedName name="_xlnm.Print_Area" localSheetId="3">'Matrices'!$A$1:$I$144</definedName>
    <definedName name="_xlnm.Print_Titles" localSheetId="4">'Presupuesto'!$6:$6</definedName>
    <definedName name="_xlnm.Print_Area" localSheetId="4">'Presupuesto'!$A$1:$I$18</definedName>
  </definedNames>
  <calcPr calcId="124519" fullCalcOnLoad="1"/>
</workbook>
</file>

<file path=xl/styles.xml><?xml version="1.0" encoding="utf-8"?>
<styleSheet xmlns="http://schemas.openxmlformats.org/spreadsheetml/2006/main">
  <numFmts count="4">
    <numFmt numFmtId="164" formatCode="&quot;$&quot;#,##0.00;-&quot;$&quot;#,##0.00"/>
    <numFmt numFmtId="165" formatCode="0.0000"/>
    <numFmt numFmtId="166" formatCode="0&quot; kg&quot;"/>
    <numFmt numFmtId="167" formatCode="#,##0.0###"/>
  </numFmts>
  <fonts count="18">
    <font>
      <name val="Calibri"/>
      <family val="2"/>
      <color theme="1"/>
      <sz val="11"/>
      <scheme val="minor"/>
    </font>
    <font>
      <name val="Arial"/>
      <b val="1"/>
      <color rgb="00FFFFFF"/>
      <sz val="16"/>
    </font>
    <font>
      <name val="Arial"/>
      <color rgb="00C9C4B6"/>
      <sz val="9"/>
    </font>
    <font>
      <name val="Arial"/>
      <color rgb="0045484D"/>
      <sz val="10"/>
    </font>
    <font>
      <name val="Arial"/>
      <b val="1"/>
      <color rgb="00121417"/>
      <sz val="12"/>
    </font>
    <font>
      <name val="Arial"/>
      <b val="1"/>
      <color rgb="00FFFFFF"/>
      <sz val="10"/>
    </font>
    <font>
      <name val="Arial"/>
      <color rgb="00121417"/>
      <sz val="10"/>
    </font>
    <font>
      <name val="Arial"/>
      <b val="1"/>
      <color rgb="00121417"/>
      <sz val="11"/>
    </font>
    <font>
      <name val="Arial"/>
      <b val="1"/>
      <color rgb="0045484D"/>
      <sz val="9"/>
    </font>
    <font>
      <name val="Arial"/>
      <b val="1"/>
      <color rgb="00121417"/>
      <sz val="13"/>
    </font>
    <font>
      <name val="Arial"/>
      <b val="1"/>
      <color rgb="00121417"/>
      <sz val="10"/>
    </font>
    <font>
      <name val="Arial"/>
      <b val="1"/>
      <color rgb="00FFFFFF"/>
      <sz val="20"/>
    </font>
    <font>
      <name val="Arial"/>
      <color rgb="00C9C4B6"/>
      <sz val="10"/>
    </font>
    <font>
      <name val="Arial"/>
      <color rgb="00121417"/>
      <sz val="11"/>
    </font>
    <font>
      <name val="Arial"/>
      <b val="1"/>
      <color rgb="00E8590C"/>
      <sz val="14"/>
    </font>
    <font>
      <name val="Arial"/>
      <b val="1"/>
      <color rgb="00E8590C"/>
      <sz val="10"/>
      <u val="single"/>
    </font>
    <font>
      <name val="Arial"/>
      <color rgb="00E8590C"/>
      <sz val="10"/>
      <u val="single"/>
    </font>
    <font>
      <name val="Arial"/>
      <color rgb="0045484D"/>
      <sz val="8"/>
    </font>
  </fonts>
  <fills count="8">
    <fill>
      <patternFill/>
    </fill>
    <fill>
      <patternFill patternType="gray125"/>
    </fill>
    <fill>
      <patternFill patternType="solid">
        <fgColor rgb="00121417"/>
      </patternFill>
    </fill>
    <fill>
      <patternFill patternType="solid">
        <fgColor rgb="00FFF5CC"/>
      </patternFill>
    </fill>
    <fill>
      <patternFill patternType="solid">
        <fgColor rgb="00F4F1EA"/>
      </patternFill>
    </fill>
    <fill>
      <patternFill patternType="solid">
        <fgColor rgb="00E9E3D6"/>
      </patternFill>
    </fill>
    <fill>
      <patternFill patternType="solid">
        <fgColor rgb="00E8590C"/>
      </patternFill>
    </fill>
    <fill>
      <patternFill patternType="solid">
        <fgColor rgb="00FFE2C6"/>
      </patternFill>
    </fill>
  </fills>
  <borders count="9">
    <border>
      <left/>
      <right/>
      <top/>
      <bottom/>
      <diagonal/>
    </border>
    <border>
      <bottom style="medium">
        <color rgb="00E8590C"/>
      </bottom>
    </border>
    <border>
      <left/>
      <right/>
      <top/>
      <bottom style="medium">
        <color rgb="00E8590C"/>
      </bottom>
      <diagonal/>
    </border>
    <border>
      <left style="thin">
        <color rgb="00D8D2C6"/>
      </left>
      <right style="thin">
        <color rgb="00D8D2C6"/>
      </right>
      <top style="thin">
        <color rgb="00D8D2C6"/>
      </top>
      <bottom style="thin">
        <color rgb="00D8D2C6"/>
      </bottom>
    </border>
    <border>
      <left/>
      <right/>
      <top style="thin">
        <color rgb="00D8D2C6"/>
      </top>
      <bottom/>
      <diagonal/>
    </border>
    <border>
      <left/>
      <right style="thin">
        <color rgb="00D8D2C6"/>
      </right>
      <top style="thin">
        <color rgb="00D8D2C6"/>
      </top>
      <bottom/>
      <diagonal/>
    </border>
    <border>
      <left/>
      <right/>
      <top style="thin">
        <color rgb="00D8D2C6"/>
      </top>
      <bottom style="thin">
        <color rgb="00D8D2C6"/>
      </bottom>
      <diagonal/>
    </border>
    <border>
      <left/>
      <right style="thin">
        <color rgb="00D8D2C6"/>
      </right>
      <top style="thin">
        <color rgb="00D8D2C6"/>
      </top>
      <bottom style="thin">
        <color rgb="00D8D2C6"/>
      </bottom>
      <diagonal/>
    </border>
    <border>
      <left style="thick">
        <color rgb="00FFFFFF"/>
      </left>
      <right style="thick">
        <color rgb="00FFFFFF"/>
      </right>
      <top style="thick">
        <color rgb="00FFFFFF"/>
      </top>
      <bottom style="thick">
        <color rgb="00FFFFFF"/>
      </bottom>
    </border>
  </borders>
  <cellStyleXfs count="1">
    <xf numFmtId="0" fontId="0" fillId="0" borderId="0"/>
  </cellStyleXfs>
  <cellXfs count="57">
    <xf numFmtId="0" fontId="0" fillId="0" borderId="0" pivotButton="0" quotePrefix="0" xfId="0"/>
    <xf numFmtId="0" fontId="11" fillId="2" borderId="0" applyAlignment="1" pivotButton="0" quotePrefix="0" xfId="0">
      <alignment vertical="bottom"/>
    </xf>
    <xf numFmtId="0" fontId="12" fillId="2" borderId="0" applyAlignment="1" pivotButton="0" quotePrefix="0" xfId="0">
      <alignment vertical="top"/>
    </xf>
    <xf numFmtId="0" fontId="0" fillId="6" borderId="0" applyAlignment="1" pivotButton="0" quotePrefix="0" xfId="0">
      <alignment vertical="center"/>
    </xf>
    <xf numFmtId="0" fontId="13" fillId="0" borderId="0" applyAlignment="1" pivotButton="0" quotePrefix="0" xfId="0">
      <alignment vertical="top" wrapText="1"/>
    </xf>
    <xf numFmtId="0" fontId="4" fillId="0" borderId="1" applyAlignment="1" pivotButton="0" quotePrefix="0" xfId="0">
      <alignment horizontal="left" vertical="bottom" indent="1"/>
    </xf>
    <xf numFmtId="0" fontId="0" fillId="0" borderId="2" pivotButton="0" quotePrefix="0" xfId="0"/>
    <xf numFmtId="0" fontId="14" fillId="0" borderId="0" applyAlignment="1" pivotButton="0" quotePrefix="0" xfId="0">
      <alignment horizontal="center" vertical="top"/>
    </xf>
    <xf numFmtId="0" fontId="10" fillId="0" borderId="0" applyAlignment="1" pivotButton="0" quotePrefix="0" xfId="0">
      <alignment horizontal="left" vertical="top" wrapText="1" indent="1"/>
    </xf>
    <xf numFmtId="0" fontId="6" fillId="0" borderId="0" applyAlignment="1" pivotButton="0" quotePrefix="0" xfId="0">
      <alignment vertical="top" wrapText="1"/>
    </xf>
    <xf numFmtId="0" fontId="0" fillId="6" borderId="8" applyAlignment="1" pivotButton="0" quotePrefix="0" xfId="0">
      <alignment vertical="center"/>
    </xf>
    <xf numFmtId="0" fontId="15" fillId="0" borderId="0" applyAlignment="1" pivotButton="0" quotePrefix="0" xfId="0">
      <alignment vertical="top"/>
    </xf>
    <xf numFmtId="0" fontId="3" fillId="0" borderId="0" applyAlignment="1" pivotButton="0" quotePrefix="0" xfId="0">
      <alignment horizontal="left" vertical="top" wrapText="1" indent="1"/>
    </xf>
    <xf numFmtId="0" fontId="0" fillId="3" borderId="3" applyAlignment="1" pivotButton="0" quotePrefix="0" xfId="0">
      <alignment vertical="center"/>
    </xf>
    <xf numFmtId="0" fontId="0" fillId="4" borderId="3" applyAlignment="1" pivotButton="0" quotePrefix="0" xfId="0">
      <alignment vertical="center"/>
    </xf>
    <xf numFmtId="0" fontId="0" fillId="5" borderId="3" applyAlignment="1" pivotButton="0" quotePrefix="0" xfId="0">
      <alignment vertical="center"/>
    </xf>
    <xf numFmtId="0" fontId="0" fillId="7" borderId="3" applyAlignment="1" pivotButton="0" quotePrefix="0" xfId="0">
      <alignment vertical="center"/>
    </xf>
    <xf numFmtId="0" fontId="16" fillId="0" borderId="0" applyAlignment="1" pivotButton="0" quotePrefix="0" xfId="0">
      <alignment vertical="top" wrapText="1"/>
    </xf>
    <xf numFmtId="0" fontId="17" fillId="0" borderId="0" applyAlignment="1" pivotButton="0" quotePrefix="0" xfId="0">
      <alignment vertical="center"/>
    </xf>
    <xf numFmtId="0" fontId="1" fillId="2" borderId="0" applyAlignment="1" pivotButton="0" quotePrefix="0" xfId="0">
      <alignment horizontal="left" vertical="center" indent="1"/>
    </xf>
    <xf numFmtId="0" fontId="2" fillId="2" borderId="0" applyAlignment="1" pivotButton="0" quotePrefix="0" xfId="0">
      <alignment horizontal="right" vertical="center" indent="1"/>
    </xf>
    <xf numFmtId="0" fontId="8" fillId="0" borderId="0" applyAlignment="1" pivotButton="0" quotePrefix="0" xfId="0">
      <alignment horizontal="right" vertical="bottom" wrapText="1" indent="1"/>
    </xf>
    <xf numFmtId="166" fontId="7" fillId="3" borderId="3" applyAlignment="1" applyProtection="1" pivotButton="0" quotePrefix="0" xfId="0">
      <alignment horizontal="right" vertical="center" indent="1"/>
      <protection locked="0" hidden="0"/>
    </xf>
    <xf numFmtId="165" fontId="7" fillId="3" borderId="3" applyAlignment="1" applyProtection="1" pivotButton="0" quotePrefix="0" xfId="0">
      <alignment horizontal="right" vertical="center" indent="1"/>
      <protection locked="0" hidden="0"/>
    </xf>
    <xf numFmtId="3" fontId="9" fillId="5" borderId="3" applyAlignment="1" pivotButton="0" quotePrefix="0" xfId="0">
      <alignment horizontal="right" vertical="center" shrinkToFit="1" indent="1"/>
    </xf>
    <xf numFmtId="0" fontId="5" fillId="2" borderId="3" applyAlignment="1" pivotButton="0" quotePrefix="0" xfId="0">
      <alignment horizontal="left" vertical="center" wrapText="1" indent="1"/>
    </xf>
    <xf numFmtId="0" fontId="5" fillId="2" borderId="3" applyAlignment="1" pivotButton="0" quotePrefix="0" xfId="0">
      <alignment horizontal="right" vertical="center" wrapText="1" indent="1"/>
    </xf>
    <xf numFmtId="0" fontId="6" fillId="3" borderId="3" applyAlignment="1" applyProtection="1" pivotButton="0" quotePrefix="0" xfId="0">
      <alignment horizontal="left" vertical="center" indent="1"/>
      <protection locked="0" hidden="0"/>
    </xf>
    <xf numFmtId="164" fontId="6" fillId="3" borderId="3" applyAlignment="1" applyProtection="1" pivotButton="0" quotePrefix="0" xfId="0">
      <alignment horizontal="right" vertical="center" indent="1"/>
      <protection locked="0" hidden="0"/>
    </xf>
    <xf numFmtId="0" fontId="6" fillId="4" borderId="3" applyAlignment="1" pivotButton="0" quotePrefix="0" xfId="0">
      <alignment horizontal="left" vertical="center" indent="1"/>
    </xf>
    <xf numFmtId="164" fontId="6" fillId="4" borderId="3" applyAlignment="1" pivotButton="0" quotePrefix="0" xfId="0">
      <alignment horizontal="right" vertical="center" indent="1"/>
    </xf>
    <xf numFmtId="165" fontId="6" fillId="4" borderId="3" applyAlignment="1" pivotButton="0" quotePrefix="0" xfId="0">
      <alignment horizontal="right" vertical="center" indent="1"/>
    </xf>
    <xf numFmtId="167" fontId="6" fillId="3" borderId="3" applyAlignment="1" applyProtection="1" pivotButton="0" quotePrefix="0" xfId="0">
      <alignment horizontal="right" vertical="center" indent="1"/>
      <protection locked="0" hidden="0"/>
    </xf>
    <xf numFmtId="164" fontId="10" fillId="5" borderId="3" applyAlignment="1" pivotButton="0" quotePrefix="0" xfId="0">
      <alignment horizontal="right" vertical="center" indent="1"/>
    </xf>
    <xf numFmtId="10" fontId="7" fillId="3" borderId="3" applyAlignment="1" applyProtection="1" pivotButton="0" quotePrefix="0" xfId="0">
      <alignment horizontal="right" vertical="center" indent="1"/>
      <protection locked="0" hidden="0"/>
    </xf>
    <xf numFmtId="165" fontId="9" fillId="5" borderId="3" applyAlignment="1" pivotButton="0" quotePrefix="0" xfId="0">
      <alignment horizontal="right" vertical="center" shrinkToFit="1" indent="1"/>
    </xf>
    <xf numFmtId="0" fontId="8" fillId="0" borderId="0" applyAlignment="1" pivotButton="0" quotePrefix="0" xfId="0">
      <alignment horizontal="left" vertical="bottom" wrapText="1" indent="1"/>
    </xf>
    <xf numFmtId="0" fontId="7" fillId="3" borderId="3" applyAlignment="1" applyProtection="1" pivotButton="0" quotePrefix="0" xfId="0">
      <alignment horizontal="left" vertical="center" indent="1"/>
      <protection locked="0" hidden="0"/>
    </xf>
    <xf numFmtId="0" fontId="0" fillId="0" borderId="6" applyProtection="1" pivotButton="0" quotePrefix="0" xfId="0">
      <protection locked="0" hidden="0"/>
    </xf>
    <xf numFmtId="0" fontId="0" fillId="0" borderId="7" applyProtection="1" pivotButton="0" quotePrefix="0" xfId="0">
      <protection locked="0" hidden="0"/>
    </xf>
    <xf numFmtId="164" fontId="9" fillId="6" borderId="3" applyAlignment="1" pivotButton="0" quotePrefix="0" xfId="0">
      <alignment horizontal="right" vertical="center" shrinkToFit="1" indent="1"/>
    </xf>
    <xf numFmtId="4" fontId="9" fillId="5" borderId="3" applyAlignment="1" pivotButton="0" quotePrefix="0" xfId="0">
      <alignment horizontal="right" vertical="center" shrinkToFit="1" indent="1"/>
    </xf>
    <xf numFmtId="9" fontId="6" fillId="3" borderId="3" applyAlignment="1" applyProtection="1" pivotButton="0" quotePrefix="0" xfId="0">
      <alignment horizontal="right" vertical="center" indent="1"/>
      <protection locked="0" hidden="0"/>
    </xf>
    <xf numFmtId="4" fontId="6" fillId="4" borderId="3" applyAlignment="1" pivotButton="0" quotePrefix="0" xfId="0">
      <alignment horizontal="right" vertical="center" indent="1"/>
    </xf>
    <xf numFmtId="0" fontId="6" fillId="3" borderId="3" applyAlignment="1" applyProtection="1" pivotButton="0" quotePrefix="0" xfId="0">
      <alignment horizontal="left" vertical="top" wrapText="1" indent="1"/>
      <protection locked="0" hidden="0"/>
    </xf>
    <xf numFmtId="0" fontId="10" fillId="5" borderId="3" applyAlignment="1" pivotButton="0" quotePrefix="0" xfId="0">
      <alignment horizontal="left" vertical="center" indent="1"/>
    </xf>
    <xf numFmtId="0" fontId="0" fillId="0" borderId="6" pivotButton="0" quotePrefix="0" xfId="0"/>
    <xf numFmtId="0" fontId="0" fillId="0" borderId="7" pivotButton="0" quotePrefix="0" xfId="0"/>
    <xf numFmtId="0" fontId="6" fillId="0" borderId="0" applyAlignment="1" pivotButton="0" quotePrefix="0" xfId="0">
      <alignment horizontal="left" vertical="center" indent="1"/>
    </xf>
    <xf numFmtId="10" fontId="6" fillId="4" borderId="3" applyAlignment="1" pivotButton="0" quotePrefix="0" xfId="0">
      <alignment horizontal="right" vertical="center" indent="1"/>
    </xf>
    <xf numFmtId="0" fontId="6" fillId="4" borderId="3" applyAlignment="1" pivotButton="0" quotePrefix="0" xfId="0">
      <alignment horizontal="center" vertical="center"/>
    </xf>
    <xf numFmtId="0" fontId="10" fillId="0" borderId="0" applyAlignment="1" pivotButton="0" quotePrefix="0" xfId="0">
      <alignment horizontal="right" vertical="center" indent="1"/>
    </xf>
    <xf numFmtId="9" fontId="7" fillId="3" borderId="3" applyAlignment="1" applyProtection="1" pivotButton="0" quotePrefix="0" xfId="0">
      <alignment horizontal="right" vertical="center" indent="1"/>
      <protection locked="0" hidden="0"/>
    </xf>
    <xf numFmtId="164" fontId="9" fillId="5" borderId="3" applyAlignment="1" pivotButton="0" quotePrefix="0" xfId="0">
      <alignment horizontal="right" vertical="center" shrinkToFit="1" indent="1"/>
    </xf>
    <xf numFmtId="3" fontId="6" fillId="4" borderId="3" applyAlignment="1" pivotButton="0" quotePrefix="0" xfId="0">
      <alignment horizontal="right" vertical="center" indent="1"/>
    </xf>
    <xf numFmtId="164" fontId="0" fillId="0" borderId="0" pivotButton="0" quotePrefix="0" xfId="0"/>
    <xf numFmtId="3" fontId="0" fillId="0" borderId="0" pivotButton="0" quotePrefix="0" xfId="0"/>
  </cellXfs>
  <cellStyles count="1">
    <cellStyle name="Normal" xfId="0" builtinId="0" hidden="0"/>
  </cellStyles>
  <dxfs count="2">
    <dxf>
      <font>
        <b val="1"/>
        <color rgb="008A3B00"/>
      </font>
      <fill>
        <patternFill patternType="solid">
          <fgColor rgb="00FFE2C6"/>
          <bgColor rgb="00FFE2C6"/>
        </patternFill>
      </fill>
    </dxf>
    <dxf>
      <font>
        <b val="1"/>
        <color rgb="009B1C0C"/>
      </font>
      <fill>
        <patternFill patternType="solid">
          <fgColor rgb="00F9D3CB"/>
          <bgColor rgb="00F9D3CB"/>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materialesparaconstruccion.com.mx/wp-content/uploads/2020/05/ficha-tecnica-cemento-gris-moctezuma.pdf" TargetMode="External" Id="rId1"/><Relationship Type="http://schemas.openxmlformats.org/officeDocument/2006/relationships/hyperlink" Target="https://blockmex.com.mx/wp-content/uploads/2024/09/block-adocretos-varios-fichas-tecnicas.pdf" TargetMode="External" Id="rId2"/><Relationship Type="http://schemas.openxmlformats.org/officeDocument/2006/relationships/hyperlink" Target="https://ibmex.com.mx/archivos/productos/blocks/block_hueco_liso_de_concreto_15x20x40.pdf" TargetMode="External" Id="rId3"/><Relationship Type="http://schemas.openxmlformats.org/officeDocument/2006/relationships/hyperlink" Target="https://www.deacero.com/Attachment/DownloadFile?downloadId=25" TargetMode="External" Id="rId4"/><Relationship Type="http://schemas.openxmlformats.org/officeDocument/2006/relationships/hyperlink" Target="https://dm.henkel-dam.com/is/content/henkel/Fester-Acriton-8A-MX" TargetMode="External" Id="rId5"/><Relationship Type="http://schemas.openxmlformats.org/officeDocument/2006/relationships/hyperlink" Target="https://berel.com/productos/arquitectonico/vinilacrilicas/berelex" TargetMode="External" Id="rId6"/><Relationship Type="http://schemas.openxmlformats.org/officeDocument/2006/relationships/hyperlink" Target="https://cdn.berel.com/sites/default/files/2026-08/HT%20-%20SELLADOR%20VINIL%20ACRILICO.pdf" TargetMode="External" Id="rId7"/><Relationship Type="http://schemas.openxmlformats.org/officeDocument/2006/relationships/hyperlink" Target="mailto:hello@builtbyestrada.ai" TargetMode="External" Id="rId8"/><Relationship Type="http://schemas.openxmlformats.org/officeDocument/2006/relationships/hyperlink" Target="https://builtbyestrada.ai/es/productos/precios-unitarios/" TargetMode="External" Id="rId9"/></Relationships>
</file>

<file path=xl/worksheets/sheet1.xml><?xml version="1.0" encoding="utf-8"?>
<worksheet xmlns="http://schemas.openxmlformats.org/spreadsheetml/2006/main">
  <sheetPr>
    <tabColor rgb="00E8590C"/>
    <outlinePr summaryBelow="1" summaryRight="1"/>
    <pageSetUpPr fitToPage="1"/>
  </sheetPr>
  <dimension ref="A1:E73"/>
  <sheetViews>
    <sheetView showGridLines="0" zoomScale="100" workbookViewId="0">
      <selection activeCell="A1" sqref="A1"/>
    </sheetView>
  </sheetViews>
  <sheetFormatPr baseColWidth="8" defaultRowHeight="15"/>
  <cols>
    <col width="2" customWidth="1" min="1" max="1"/>
    <col width="6" customWidth="1" min="2" max="2"/>
    <col width="22" customWidth="1" min="3" max="3"/>
    <col width="74" customWidth="1" min="4" max="4"/>
    <col width="2" customWidth="1" min="5" max="5"/>
  </cols>
  <sheetData>
    <row r="1" ht="38" customHeight="1">
      <c r="A1" s="1" t="n"/>
      <c r="B1" s="1" t="inlineStr">
        <is>
          <t>Precios Unitarios y Presupuesto de Obra</t>
        </is>
      </c>
      <c r="C1" s="1" t="n"/>
      <c r="D1" s="1" t="n"/>
      <c r="E1" s="1" t="n"/>
    </row>
    <row r="2" ht="22" customHeight="1">
      <c r="A2" s="2" t="n"/>
      <c r="B2" s="2" t="inlineStr">
        <is>
          <t>Empieza aquí  ·  Built by Estrada  ·  builtbyestrada.ai</t>
        </is>
      </c>
      <c r="C2" s="2" t="n"/>
      <c r="D2" s="2" t="n"/>
      <c r="E2" s="2" t="n"/>
    </row>
    <row r="3" ht="7" customHeight="1">
      <c r="A3" s="3" t="n"/>
      <c r="B3" s="3" t="n"/>
      <c r="C3" s="3" t="n"/>
      <c r="D3" s="3" t="n"/>
      <c r="E3" s="3" t="n"/>
    </row>
    <row r="4" ht="10" customHeight="1"/>
    <row r="5" ht="49.56" customHeight="1">
      <c r="B5" s="4" t="inlineStr">
        <is>
          <t>Arma el precio unitario de cada concepto con tus precios, tus salarios y el rendimiento de tu gente, y saca el presupuesto para tu cliente. Abre con una obra de EJEMPLO para que veas cómo funciona antes de escribir nada. Es para obras en México: pesos, metros, bultos y concreto por f'c.</t>
        </is>
      </c>
    </row>
    <row r="6" ht="10" customHeight="1"/>
    <row r="7" ht="26" customHeight="1">
      <c r="B7" s="5" t="inlineStr">
        <is>
          <t>Tu primer resultado en 5 minutos</t>
        </is>
      </c>
      <c r="C7" s="6" t="n"/>
      <c r="D7" s="6" t="n"/>
    </row>
    <row r="8" ht="6" customHeight="1"/>
    <row r="9" ht="34.40000000000001" customHeight="1">
      <c r="B9" s="7" t="n">
        <v>1</v>
      </c>
      <c r="C9" s="8" t="inlineStr">
        <is>
          <t>Insumos</t>
        </is>
      </c>
      <c r="D9" s="9" t="inlineStr">
        <is>
          <t>Cambia el precio de los materiales y el salario base de cada categoría. Su Estado cambia de EJEMPLO a Tu precio.</t>
        </is>
      </c>
    </row>
    <row r="10" ht="34.40000000000001" customHeight="1">
      <c r="B10" s="7" t="n">
        <v>2</v>
      </c>
      <c r="C10" s="8" t="inlineStr">
        <is>
          <t>Insumos</t>
        </is>
      </c>
      <c r="D10" s="9" t="inlineStr">
        <is>
          <t>Arriba revisa el factor de salario real. Es de EJEMPLO: multiplica el salario base para sumar prestaciones y días no trabajados.</t>
        </is>
      </c>
    </row>
    <row r="11" ht="34.40000000000001" customHeight="1">
      <c r="B11" s="7" t="n">
        <v>3</v>
      </c>
      <c r="C11" s="8" t="inlineStr">
        <is>
          <t>Matrices</t>
        </is>
      </c>
      <c r="D11" s="9" t="inlineStr">
        <is>
          <t>Arriba pon tus indirectos, financiamiento y utilidad. En cada concepto cambia el rendimiento por jornada por el de tu cuadrilla.</t>
        </is>
      </c>
    </row>
    <row r="12" ht="32" customHeight="1">
      <c r="B12" s="7" t="n">
        <v>4</v>
      </c>
      <c r="C12" s="8" t="inlineStr">
        <is>
          <t>Presupuesto</t>
        </is>
      </c>
      <c r="D12" s="9" t="inlineStr">
        <is>
          <t>Elige los conceptos y pon las cantidades. Arriba ves subtotal, IVA y total.</t>
        </is>
      </c>
    </row>
    <row r="13" ht="10" customHeight="1"/>
    <row r="14" ht="26" customHeight="1">
      <c r="B14" s="5" t="inlineStr">
        <is>
          <t>Qué hace cada pestaña</t>
        </is>
      </c>
      <c r="C14" s="6" t="n"/>
      <c r="D14" s="6" t="n"/>
    </row>
    <row r="15" ht="6" customHeight="1"/>
    <row r="16" ht="30" customHeight="1">
      <c r="B16" s="10" t="n"/>
      <c r="C16" s="8" t="inlineStr">
        <is>
          <t>Empieza aquí</t>
        </is>
      </c>
      <c r="D16" s="9" t="inlineStr">
        <is>
          <t>Esta página.</t>
        </is>
      </c>
    </row>
    <row r="17" ht="30" customHeight="1">
      <c r="B17" s="10" t="n"/>
      <c r="C17" s="11" t="inlineStr">
        <is>
          <t>Insumos</t>
        </is>
      </c>
      <c r="D17" s="9" t="inlineStr">
        <is>
          <t>Precios de 13 materiales, salario base de 5 categorías y costo por hora del equipo.</t>
        </is>
      </c>
    </row>
    <row r="18" ht="30" customHeight="1">
      <c r="B18" s="10" t="n"/>
      <c r="C18" s="11" t="inlineStr">
        <is>
          <t>Cuadrillas</t>
        </is>
      </c>
      <c r="D18" s="9" t="inlineStr">
        <is>
          <t>Junta categorías en cuadrillas y saca su costo por jornada.</t>
        </is>
      </c>
    </row>
    <row r="19" ht="34.40000000000001" customHeight="1">
      <c r="B19" s="10" t="n"/>
      <c r="C19" s="11" t="inlineStr">
        <is>
          <t>Matrices</t>
        </is>
      </c>
      <c r="D19" s="9" t="inlineStr">
        <is>
          <t>5 análisis de precios unitarios listos: muro de block, castillo, firme, impermeabilizante y pintura.</t>
        </is>
      </c>
    </row>
    <row r="20" ht="30" customHeight="1">
      <c r="B20" s="10" t="n"/>
      <c r="C20" s="11" t="inlineStr">
        <is>
          <t>Presupuesto</t>
        </is>
      </c>
      <c r="D20" s="9" t="inlineStr">
        <is>
          <t>Eliges conceptos y pones cantidades: importe, subtotal, IVA y total. 12 líneas.</t>
        </is>
      </c>
    </row>
    <row r="21" ht="19.2" customHeight="1">
      <c r="C21" s="12" t="inlineStr">
        <is>
          <t>Colores de las pestañas: en las de color naranja escribes tú, las oscuras se llenan solas o se imprimen.</t>
        </is>
      </c>
    </row>
    <row r="22" ht="10" customHeight="1"/>
    <row r="23" ht="26" customHeight="1">
      <c r="B23" s="5" t="inlineStr">
        <is>
          <t>Colores</t>
        </is>
      </c>
      <c r="C23" s="6" t="n"/>
      <c r="D23" s="6" t="n"/>
    </row>
    <row r="24" ht="6" customHeight="1"/>
    <row r="25" ht="21.2" customHeight="1">
      <c r="B25" s="13" t="n"/>
      <c r="C25" s="8" t="inlineStr">
        <is>
          <t>Amarillo</t>
        </is>
      </c>
      <c r="D25" s="9" t="inlineStr">
        <is>
          <t>Aquí escribes tú. Las demás celdas están bloqueadas.</t>
        </is>
      </c>
    </row>
    <row r="26" ht="21.2" customHeight="1">
      <c r="B26" s="14" t="n"/>
      <c r="C26" s="8" t="inlineStr">
        <is>
          <t>Gris</t>
        </is>
      </c>
      <c r="D26" s="9" t="inlineStr">
        <is>
          <t>La hoja la calcula. Está bloqueada para que no se borre una fórmula sin querer.</t>
        </is>
      </c>
    </row>
    <row r="27" ht="21.2" customHeight="1">
      <c r="B27" s="15" t="n"/>
      <c r="C27" s="8" t="inlineStr">
        <is>
          <t>Negritas, arena</t>
        </is>
      </c>
      <c r="D27" s="9" t="inlineStr">
        <is>
          <t>Totales y resultados.</t>
        </is>
      </c>
    </row>
    <row r="28" ht="34.40000000000001" customHeight="1">
      <c r="B28" s="16" t="n"/>
      <c r="C28" s="8" t="inlineStr">
        <is>
          <t>Naranja o rojo</t>
        </is>
      </c>
      <c r="D28" s="9" t="inlineStr">
        <is>
          <t>Algo que revisar: un dato de EJEMPLO, un insumo que no está en la lista o un salario abajo del mínimo.</t>
        </is>
      </c>
    </row>
    <row r="29" ht="10" customHeight="1"/>
    <row r="30" ht="26" customHeight="1">
      <c r="B30" s="5" t="inlineStr">
        <is>
          <t>La obra de EJEMPLO</t>
        </is>
      </c>
      <c r="C30" s="6" t="n"/>
      <c r="D30" s="6" t="n"/>
    </row>
    <row r="31" ht="6" customHeight="1"/>
    <row r="32" ht="32.40000000000001" customHeight="1">
      <c r="C32" s="9" t="inlineStr">
        <is>
          <t>Todo lo que dice EJEMPLO está para que veas cómo funciona la hoja. Ningún precio, salario ni rendimiento es real: cambia cada uno por el tuyo.</t>
        </is>
      </c>
    </row>
    <row r="33" ht="32.40000000000001" customHeight="1">
      <c r="C33" s="9" t="inlineStr">
        <is>
          <t>Los rendimientos por jornada, los desperdicios y las horas de equipo de las matrices también son de EJEMPLO. Cada matriz cuenta arriba cuántos datos de EJEMPLO le quedan.</t>
        </is>
      </c>
    </row>
    <row r="34" ht="32.40000000000001" customHeight="1">
      <c r="C34" s="9" t="inlineStr">
        <is>
          <t>Para borrar la obra de EJEMPLO: en Presupuesto selecciona las celdas amarillas de las columnas C, E e I y presiona Suprimir.</t>
        </is>
      </c>
    </row>
    <row r="35" ht="19.2" customHeight="1">
      <c r="C35" s="9" t="inlineStr">
        <is>
          <t>Guarda una copia limpia como plantilla y usa Archivo &gt; Guardar como para cada obra nueva.</t>
        </is>
      </c>
    </row>
    <row r="36" ht="10" customHeight="1"/>
    <row r="37" ht="26" customHeight="1">
      <c r="B37" s="5" t="inlineStr">
        <is>
          <t>De dónde salen las cantidades</t>
        </is>
      </c>
      <c r="C37" s="6" t="n"/>
      <c r="D37" s="6" t="n"/>
    </row>
    <row r="38" ht="6" customHeight="1"/>
    <row r="39" ht="32.40000000000001" customHeight="1">
      <c r="C39" s="9" t="inlineStr">
        <is>
          <t>Las cantidades de material por unidad salen de las fichas técnicas de los fabricantes. Cada renglón de las matrices dice cuál. Si usas otra marca, cambia la cantidad por la de su ficha.</t>
        </is>
      </c>
    </row>
    <row r="40" ht="19.2" customHeight="1">
      <c r="C40" s="17" t="inlineStr">
        <is>
          <t>Concreto por f'c (bultos, arena, grava y agua por m³): ficha de Cementos Moctezuma.</t>
        </is>
      </c>
    </row>
    <row r="41" ht="19.2" customHeight="1">
      <c r="C41" s="17" t="inlineStr">
        <is>
          <t>Block de 12 y 15 cm, 12.5 piezas por m²: ficha de Blockmex.</t>
        </is>
      </c>
    </row>
    <row r="42" ht="19.2" customHeight="1">
      <c r="C42" s="17" t="inlineStr">
        <is>
          <t>Pegamuro, 16.6 y 18.8 kg por m²: fichas de IBMEX.</t>
        </is>
      </c>
    </row>
    <row r="43" ht="19.2" customHeight="1">
      <c r="C43" s="17" t="inlineStr">
        <is>
          <t>Castillos electrosoldados en piezas de 6 m: Deacero.</t>
        </is>
      </c>
    </row>
    <row r="44" ht="19.2" customHeight="1">
      <c r="C44" s="17" t="inlineStr">
        <is>
          <t>Impermeabilizante y sellador: ficha de Fester Acriton 8.</t>
        </is>
      </c>
    </row>
    <row r="45" ht="19.2" customHeight="1">
      <c r="C45" s="17" t="inlineStr">
        <is>
          <t>Pintura vinílica: Berel Berelex.</t>
        </is>
      </c>
    </row>
    <row r="46" ht="19.2" customHeight="1">
      <c r="C46" s="17" t="inlineStr">
        <is>
          <t>Sellador para muros: Berel Sellador Vinil acrílico 560.</t>
        </is>
      </c>
    </row>
    <row r="47" ht="45.6" customHeight="1">
      <c r="C47" s="9" t="inlineStr">
        <is>
          <t>No encontramos una ficha con consumo por m² para alambre recocido, clavos ni madera de cimbra, así que no van en las matrices. La cimbra va como un solo insumo con precio por m² de contacto. Si los usas, agrégalos con tu cantidad.</t>
        </is>
      </c>
    </row>
    <row r="48" ht="10" customHeight="1"/>
    <row r="49" ht="26" customHeight="1">
      <c r="B49" s="5" t="inlineStr">
        <is>
          <t>IMSS, INFONAVIT e IVA</t>
        </is>
      </c>
      <c r="C49" s="6" t="n"/>
      <c r="D49" s="6" t="n"/>
    </row>
    <row r="50" ht="6" customHeight="1"/>
    <row r="51" ht="32.40000000000001" customHeight="1">
      <c r="C51" s="9" t="inlineStr">
        <is>
          <t>El factor de salario real de Insumos es de EJEMPLO. La versión completa lo calcula por categoría con las tasas del IMSS, el INFONAVIT y la Ley Federal del Trabajo.</t>
        </is>
      </c>
    </row>
    <row r="52" ht="32.40000000000001" customHeight="1">
      <c r="C52" s="9" t="inlineStr">
        <is>
          <t>El IVA de Presupuesto es 16%, la tasa general. Construir casa habitación con mano de obra y materiales puede estar exento. Esto no es asesoría legal ni fiscal: confírmalo con tu contador.</t>
        </is>
      </c>
    </row>
    <row r="53" ht="10" customHeight="1"/>
    <row r="54" ht="26" customHeight="1">
      <c r="B54" s="5" t="inlineStr">
        <is>
          <t>Úsala en Google Sheets</t>
        </is>
      </c>
      <c r="C54" s="6" t="n"/>
      <c r="D54" s="6" t="n"/>
    </row>
    <row r="55" ht="6" customHeight="1"/>
    <row r="56" ht="32.40000000000001" customHeight="1">
      <c r="C56" s="9" t="inlineStr">
        <is>
          <t>Abre una hoja nueva de Google Sheets. Ve a Archivo &gt; Importar &gt; Subir (File &gt; Import &gt; Upload), elige este archivo, marca 'Reemplazar hoja de cálculo' y dale Importar datos.</t>
        </is>
      </c>
    </row>
    <row r="57" ht="19.2" customHeight="1">
      <c r="C57" s="9" t="inlineStr">
        <is>
          <t>O súbelo a Google Drive y ábrelo con Google Sheets. Excel y LibreOffice lo abren tal cual.</t>
        </is>
      </c>
    </row>
    <row r="58" ht="10" customHeight="1"/>
    <row r="59" ht="26" customHeight="1">
      <c r="B59" s="5" t="inlineStr">
        <is>
          <t>Celdas bloqueadas</t>
        </is>
      </c>
      <c r="C59" s="6" t="n"/>
      <c r="D59" s="6" t="n"/>
    </row>
    <row r="60" ht="6" customHeight="1"/>
    <row r="61" ht="45.6" customHeight="1">
      <c r="C61" s="9" t="inlineStr">
        <is>
          <t>Las celdas grises están bloqueadas y no hay contraseña. Para cambiar una fórmula o agregar filas, primero desbloquea la pestaña: en Excel, Revisar &gt; Desproteger hoja. En LibreOffice, Herramientas &gt; Proteger hoja. En Google Sheets, Datos &gt; Proteger hojas y rangos.</t>
        </is>
      </c>
    </row>
    <row r="62" ht="32.40000000000001" customHeight="1">
      <c r="C62" s="9" t="inlineStr">
        <is>
          <t>Las matrices buscan cada insumo, cuadrilla y concepto por su nombre. Si cambias un nombre en Insumos o en Cuadrillas, vuelve a elegirlo en las matrices que lo usan.</t>
        </is>
      </c>
    </row>
    <row r="63" ht="10" customHeight="1"/>
    <row r="64" ht="26" customHeight="1">
      <c r="B64" s="5" t="inlineStr">
        <is>
          <t>Ayuda</t>
        </is>
      </c>
      <c r="C64" s="6" t="n"/>
      <c r="D64" s="6" t="n"/>
    </row>
    <row r="65" ht="6" customHeight="1"/>
    <row r="66" ht="19.2" customHeight="1">
      <c r="C66" s="17" t="inlineStr">
        <is>
          <t>Dudas, o un número que se ve mal: hello@builtbyestrada.ai</t>
        </is>
      </c>
    </row>
    <row r="67" ht="10" customHeight="1"/>
    <row r="68" ht="26" customHeight="1">
      <c r="B68" s="5" t="inlineStr">
        <is>
          <t>Versión completa</t>
        </is>
      </c>
      <c r="C68" s="6" t="n"/>
      <c r="D68" s="6" t="n"/>
    </row>
    <row r="69" ht="6" customHeight="1"/>
    <row r="70" ht="45.6" customHeight="1">
      <c r="C70" s="9" t="inlineStr">
        <is>
          <t>La versión completa agrega el salario real calculado con IMSS, INFONAVIT y la Ley Federal del Trabajo, 23 matrices listas y 6 vacías, catálogo de conceptos, presupuesto para tu cliente con tu RFC, explosión de insumos y programa de obra por semana.</t>
        </is>
      </c>
    </row>
    <row r="71" ht="19.2" customHeight="1">
      <c r="C71" s="17" t="inlineStr">
        <is>
          <t>https://builtbyestrada.ai/es/productos/precios-unitarios/</t>
        </is>
      </c>
    </row>
    <row r="72" ht="10" customHeight="1"/>
    <row r="73" ht="18" customHeight="1">
      <c r="C73" s="18" t="inlineStr">
        <is>
          <t>Versión 1.1, octubre 2026</t>
        </is>
      </c>
    </row>
  </sheetData>
  <sheetProtection selectLockedCells="0" selectUnlockedCells="0" sheet="1" objects="0" insertRows="1" insertHyperlinks="1" autoFilter="1" scenarios="0" formatColumns="0" deleteColumns="1" insertColumns="1" pivotTables="1" deleteRows="1" formatCells="0" formatRows="0" sort="1"/>
  <mergeCells count="34">
    <mergeCell ref="C34:D34"/>
    <mergeCell ref="B14:D14"/>
    <mergeCell ref="C62:D62"/>
    <mergeCell ref="B23:D23"/>
    <mergeCell ref="C33:D33"/>
    <mergeCell ref="C42:D42"/>
    <mergeCell ref="C45:D45"/>
    <mergeCell ref="C35:D35"/>
    <mergeCell ref="B37:D37"/>
    <mergeCell ref="C47:D47"/>
    <mergeCell ref="C41:D41"/>
    <mergeCell ref="B49:D49"/>
    <mergeCell ref="C44:D44"/>
    <mergeCell ref="B30:D30"/>
    <mergeCell ref="C40:D40"/>
    <mergeCell ref="B68:D68"/>
    <mergeCell ref="C56:D56"/>
    <mergeCell ref="B64:D64"/>
    <mergeCell ref="C43:D43"/>
    <mergeCell ref="B5:D5"/>
    <mergeCell ref="C46:D46"/>
    <mergeCell ref="C21:D21"/>
    <mergeCell ref="C51:D51"/>
    <mergeCell ref="C71:D71"/>
    <mergeCell ref="C61:D61"/>
    <mergeCell ref="C52:D52"/>
    <mergeCell ref="C70:D70"/>
    <mergeCell ref="B7:D7"/>
    <mergeCell ref="C39:D39"/>
    <mergeCell ref="B54:D54"/>
    <mergeCell ref="B59:D59"/>
    <mergeCell ref="C32:D32"/>
    <mergeCell ref="C57:D57"/>
    <mergeCell ref="C66:D66"/>
  </mergeCells>
  <hyperlinks>
    <hyperlink ref="C17" location="'Insumos'!A1" display="Insumos"/>
    <hyperlink ref="C18" location="'Cuadrillas'!A1" display="Cuadrillas"/>
    <hyperlink ref="C19" location="'Matrices'!A1" display="Matrices"/>
    <hyperlink ref="C20" location="'Presupuesto'!A1" display="Presupuesto"/>
    <hyperlink xmlns:r="http://schemas.openxmlformats.org/officeDocument/2006/relationships" ref="C40" r:id="rId1"/>
    <hyperlink xmlns:r="http://schemas.openxmlformats.org/officeDocument/2006/relationships" ref="C41" r:id="rId2"/>
    <hyperlink xmlns:r="http://schemas.openxmlformats.org/officeDocument/2006/relationships" ref="C42" r:id="rId3"/>
    <hyperlink xmlns:r="http://schemas.openxmlformats.org/officeDocument/2006/relationships" ref="C43" r:id="rId4"/>
    <hyperlink xmlns:r="http://schemas.openxmlformats.org/officeDocument/2006/relationships" ref="C44" r:id="rId5"/>
    <hyperlink xmlns:r="http://schemas.openxmlformats.org/officeDocument/2006/relationships" ref="C45" r:id="rId6"/>
    <hyperlink xmlns:r="http://schemas.openxmlformats.org/officeDocument/2006/relationships" ref="C46" r:id="rId7"/>
    <hyperlink xmlns:r="http://schemas.openxmlformats.org/officeDocument/2006/relationships" ref="C66" r:id="rId8"/>
    <hyperlink xmlns:r="http://schemas.openxmlformats.org/officeDocument/2006/relationships" ref="C71" r:id="rId9"/>
  </hyperlinks>
  <printOptions horizontalCentered="1"/>
  <pageMargins left="0.4" right="0.4" top="0.5" bottom="0.5" header="0.5" footer="0.5"/>
  <pageSetup orientation="portrait" paperSize="1" fitToHeight="0" fitToWidth="1"/>
  <headerFooter>
    <oddHeader/>
    <oddFooter>&amp;C&amp;"Arial"&amp;8 &amp;P / &amp;N</oddFooter>
    <evenHeader/>
    <evenFooter/>
    <firstHeader/>
    <firstFooter/>
  </headerFooter>
  <rowBreaks count="2" manualBreakCount="2">
    <brk id="28" min="0" max="16383" man="1"/>
    <brk id="62" min="0" max="16383" man="1"/>
  </rowBreaks>
</worksheet>
</file>

<file path=xl/worksheets/sheet2.xml><?xml version="1.0" encoding="utf-8"?>
<worksheet xmlns="http://schemas.openxmlformats.org/spreadsheetml/2006/main">
  <sheetPr>
    <tabColor rgb="00E8590C"/>
    <outlinePr summaryBelow="1" summaryRight="1"/>
    <pageSetUpPr fitToPage="1"/>
  </sheetPr>
  <dimension ref="A1:I42"/>
  <sheetViews>
    <sheetView showGridLines="0" zoomScale="100" workbookViewId="0">
      <pane ySplit="2" topLeftCell="A3" activePane="bottomLeft" state="frozen"/>
      <selection pane="bottomLeft" activeCell="A1" sqref="A1"/>
    </sheetView>
  </sheetViews>
  <sheetFormatPr baseColWidth="8" defaultRowHeight="15"/>
  <cols>
    <col width="10" customWidth="1" min="1" max="1"/>
    <col width="46" customWidth="1" min="2" max="2"/>
    <col width="10" customWidth="1" min="3" max="3"/>
    <col width="13" customWidth="1" min="4" max="4"/>
    <col width="13" customWidth="1" min="5" max="5"/>
    <col width="52" customWidth="1" min="6" max="6"/>
    <col width="10" customWidth="1" min="7" max="7"/>
    <col width="13" customWidth="1" min="8" max="8"/>
    <col hidden="1" width="13" customWidth="1" min="9" max="9"/>
  </cols>
  <sheetData>
    <row r="1" ht="30" customHeight="1">
      <c r="A1" s="19" t="inlineStr">
        <is>
          <t>Insumos</t>
        </is>
      </c>
      <c r="B1" s="19" t="n"/>
      <c r="C1" s="19" t="n"/>
      <c r="D1" s="19" t="n"/>
      <c r="E1" s="19" t="n"/>
      <c r="F1" s="19" t="n"/>
      <c r="G1" s="19" t="n"/>
      <c r="H1" s="20" t="inlineStr">
        <is>
          <t>Precios Unitarios</t>
        </is>
      </c>
    </row>
    <row r="2" ht="32.40000000000001" customHeight="1">
      <c r="A2" s="12" t="inlineStr">
        <is>
          <t>Tus precios de materiales, el salario base de cada categoría y el costo por hora del equipo. Los pones una vez y todas las matrices los usan. Lo que dice EJEMPLO es para que veas cómo funciona: cámbialo por tus precios. Importes en pesos.</t>
        </is>
      </c>
    </row>
    <row r="3" ht="41.64" customHeight="1">
      <c r="A3" s="21" t="inlineStr">
        <is>
          <t>Bulto de cemento</t>
        </is>
      </c>
      <c r="C3" s="21" t="inlineStr">
        <is>
          <t>Factor de salario real (EJEMPLO)</t>
        </is>
      </c>
      <c r="D3" s="21" t="inlineStr">
        <is>
          <t>Precios de EJEMPLO</t>
        </is>
      </c>
    </row>
    <row r="4" ht="26" customHeight="1">
      <c r="A4" s="22" t="n">
        <v>50</v>
      </c>
      <c r="C4" s="23" t="n">
        <v>1.78</v>
      </c>
      <c r="D4" s="24">
        <f>COUNTIF(E8:E42,"EJEMPLO")</f>
        <v/>
      </c>
    </row>
    <row r="5" ht="18" customHeight="1"/>
    <row r="6" ht="26" customHeight="1">
      <c r="A6" s="5" t="inlineStr">
        <is>
          <t>Materiales</t>
        </is>
      </c>
      <c r="B6" s="6" t="n"/>
      <c r="C6" s="6" t="n"/>
      <c r="D6" s="6" t="n"/>
      <c r="E6" s="6" t="n"/>
      <c r="F6" s="6" t="n"/>
    </row>
    <row r="7" ht="30" customHeight="1">
      <c r="A7" s="25" t="inlineStr">
        <is>
          <t>Clave</t>
        </is>
      </c>
      <c r="B7" s="25" t="inlineStr">
        <is>
          <t>Material</t>
        </is>
      </c>
      <c r="C7" s="25" t="inlineStr">
        <is>
          <t>Unidad</t>
        </is>
      </c>
      <c r="D7" s="26" t="inlineStr">
        <is>
          <t>Precio por unidad</t>
        </is>
      </c>
      <c r="E7" s="25" t="inlineStr">
        <is>
          <t>Estado</t>
        </is>
      </c>
      <c r="F7" s="25" t="inlineStr">
        <is>
          <t>Nota y fuente</t>
        </is>
      </c>
    </row>
    <row r="8" ht="18" customHeight="1">
      <c r="A8" s="27" t="inlineStr">
        <is>
          <t>CEM-01</t>
        </is>
      </c>
      <c r="B8" s="27" t="inlineStr">
        <is>
          <t>Cemento gris CPC 30R (bulto)</t>
        </is>
      </c>
      <c r="C8" s="27" t="inlineStr">
        <is>
          <t>bulto</t>
        </is>
      </c>
      <c r="D8" s="28" t="n">
        <v>260</v>
      </c>
      <c r="E8" s="29">
        <f>IF($D8="","",IF($I8="","Tu precio",IF($D8=$I8,"EJEMPLO","Tu precio")))</f>
        <v/>
      </c>
      <c r="F8" s="27" t="inlineStr">
        <is>
          <t>Precio del bulto del tamaño que pusiste arriba.</t>
        </is>
      </c>
      <c r="I8" s="30" t="n">
        <v>260</v>
      </c>
    </row>
    <row r="9" ht="18" customHeight="1">
      <c r="A9" s="27" t="inlineStr">
        <is>
          <t>ARE-01</t>
        </is>
      </c>
      <c r="B9" s="27" t="inlineStr">
        <is>
          <t>Arena</t>
        </is>
      </c>
      <c r="C9" s="27" t="inlineStr">
        <is>
          <t>m³</t>
        </is>
      </c>
      <c r="D9" s="28" t="n">
        <v>450</v>
      </c>
      <c r="E9" s="29">
        <f>IF($D9="","",IF($I9="","Tu precio",IF($D9=$I9,"EJEMPLO","Tu precio")))</f>
        <v/>
      </c>
      <c r="F9" s="27" t="n"/>
      <c r="I9" s="30" t="n">
        <v>450</v>
      </c>
    </row>
    <row r="10" ht="18" customHeight="1">
      <c r="A10" s="27" t="inlineStr">
        <is>
          <t>GRA-01</t>
        </is>
      </c>
      <c r="B10" s="27" t="inlineStr">
        <is>
          <t>Grava de 3/4"</t>
        </is>
      </c>
      <c r="C10" s="27" t="inlineStr">
        <is>
          <t>m³</t>
        </is>
      </c>
      <c r="D10" s="28" t="n">
        <v>500</v>
      </c>
      <c r="E10" s="29">
        <f>IF($D10="","",IF($I10="","Tu precio",IF($D10=$I10,"EJEMPLO","Tu precio")))</f>
        <v/>
      </c>
      <c r="F10" s="27" t="n"/>
      <c r="I10" s="30" t="n">
        <v>500</v>
      </c>
    </row>
    <row r="11" ht="18" customHeight="1">
      <c r="A11" s="27" t="inlineStr">
        <is>
          <t>AGU-01</t>
        </is>
      </c>
      <c r="B11" s="27" t="inlineStr">
        <is>
          <t>Agua</t>
        </is>
      </c>
      <c r="C11" s="27" t="inlineStr">
        <is>
          <t>m³</t>
        </is>
      </c>
      <c r="D11" s="28" t="n">
        <v>60</v>
      </c>
      <c r="E11" s="29">
        <f>IF($D11="","",IF($I11="","Tu precio",IF($D11=$I11,"EJEMPLO","Tu precio")))</f>
        <v/>
      </c>
      <c r="F11" s="27" t="inlineStr">
        <is>
          <t>EJEMPLO: pipa o toma de la obra.</t>
        </is>
      </c>
      <c r="I11" s="30" t="n">
        <v>60</v>
      </c>
    </row>
    <row r="12" ht="18" customHeight="1">
      <c r="A12" s="27" t="inlineStr">
        <is>
          <t>BLK-15</t>
        </is>
      </c>
      <c r="B12" s="27" t="inlineStr">
        <is>
          <t>Block hueco de concreto 15x20x40</t>
        </is>
      </c>
      <c r="C12" s="27" t="inlineStr">
        <is>
          <t>pza</t>
        </is>
      </c>
      <c r="D12" s="28" t="n">
        <v>15</v>
      </c>
      <c r="E12" s="29">
        <f>IF($D12="","",IF($I12="","Tu precio",IF($D12=$I12,"EJEMPLO","Tu precio")))</f>
        <v/>
      </c>
      <c r="F12" s="27" t="n"/>
      <c r="I12" s="30" t="n">
        <v>15</v>
      </c>
    </row>
    <row r="13" ht="18" customHeight="1">
      <c r="A13" s="27" t="inlineStr">
        <is>
          <t>PEG-01</t>
        </is>
      </c>
      <c r="B13" s="27" t="inlineStr">
        <is>
          <t>Pegamuro (mortero premezclado para block)</t>
        </is>
      </c>
      <c r="C13" s="27" t="inlineStr">
        <is>
          <t>kg</t>
        </is>
      </c>
      <c r="D13" s="28" t="n">
        <v>6</v>
      </c>
      <c r="E13" s="29">
        <f>IF($D13="","",IF($I13="","Tu precio",IF($D13=$I13,"EJEMPLO","Tu precio")))</f>
        <v/>
      </c>
      <c r="F13" s="27" t="inlineStr">
        <is>
          <t>IBMEX Pegamuro o similar.</t>
        </is>
      </c>
      <c r="I13" s="30" t="n">
        <v>6</v>
      </c>
    </row>
    <row r="14" ht="18" customHeight="1">
      <c r="A14" s="27" t="inlineStr">
        <is>
          <t>ARM-15</t>
        </is>
      </c>
      <c r="B14" s="27" t="inlineStr">
        <is>
          <t>Castillo electrosoldado 15x15-4, pieza de 6 m</t>
        </is>
      </c>
      <c r="C14" s="27" t="inlineStr">
        <is>
          <t>pza</t>
        </is>
      </c>
      <c r="D14" s="28" t="n">
        <v>160</v>
      </c>
      <c r="E14" s="29">
        <f>IF($D14="","",IF($I14="","Tu precio",IF($D14=$I14,"EJEMPLO","Tu precio")))</f>
        <v/>
      </c>
      <c r="F14" s="27" t="inlineStr">
        <is>
          <t>Deacero: piezas de 6.0 m.</t>
        </is>
      </c>
      <c r="I14" s="30" t="n">
        <v>160</v>
      </c>
    </row>
    <row r="15" ht="18" customHeight="1">
      <c r="A15" s="27" t="inlineStr">
        <is>
          <t>MAL-01</t>
        </is>
      </c>
      <c r="B15" s="27" t="inlineStr">
        <is>
          <t>Malla electrosoldada 6x6-10/10</t>
        </is>
      </c>
      <c r="C15" s="27" t="inlineStr">
        <is>
          <t>m²</t>
        </is>
      </c>
      <c r="D15" s="28" t="n">
        <v>35</v>
      </c>
      <c r="E15" s="29">
        <f>IF($D15="","",IF($I15="","Tu precio",IF($D15=$I15,"EJEMPLO","Tu precio")))</f>
        <v/>
      </c>
      <c r="F15" s="27" t="inlineStr">
        <is>
          <t>Precio por m² del rollo.</t>
        </is>
      </c>
      <c r="I15" s="30" t="n">
        <v>35</v>
      </c>
    </row>
    <row r="16" ht="18" customHeight="1">
      <c r="A16" s="27" t="inlineStr">
        <is>
          <t>CIM-01</t>
        </is>
      </c>
      <c r="B16" s="27" t="inlineStr">
        <is>
          <t>Cimbra de madera, costo por m² de contacto</t>
        </is>
      </c>
      <c r="C16" s="27" t="inlineStr">
        <is>
          <t>m²</t>
        </is>
      </c>
      <c r="D16" s="28" t="n">
        <v>60</v>
      </c>
      <c r="E16" s="29">
        <f>IF($D16="","",IF($I16="","Tu precio",IF($D16=$I16,"EJEMPLO","Tu precio")))</f>
        <v/>
      </c>
      <c r="F16" s="27" t="inlineStr">
        <is>
          <t>EJEMPLO: madera entre los usos que le das, o renta.</t>
        </is>
      </c>
      <c r="I16" s="30" t="n">
        <v>60</v>
      </c>
    </row>
    <row r="17" ht="18" customHeight="1">
      <c r="A17" s="27" t="inlineStr">
        <is>
          <t>IMP-01</t>
        </is>
      </c>
      <c r="B17" s="27" t="inlineStr">
        <is>
          <t>Impermeabilizante acrílico, cubeta de 19 L</t>
        </is>
      </c>
      <c r="C17" s="27" t="inlineStr">
        <is>
          <t>cubeta</t>
        </is>
      </c>
      <c r="D17" s="28" t="n">
        <v>1600</v>
      </c>
      <c r="E17" s="29">
        <f>IF($D17="","",IF($I17="","Tu precio",IF($D17=$I17,"EJEMPLO","Tu precio")))</f>
        <v/>
      </c>
      <c r="F17" s="27" t="inlineStr">
        <is>
          <t>Fester Acriton 8 o similar.</t>
        </is>
      </c>
      <c r="I17" s="30" t="n">
        <v>1600</v>
      </c>
    </row>
    <row r="18" ht="18" customHeight="1">
      <c r="A18" s="27" t="inlineStr">
        <is>
          <t>SEL-01</t>
        </is>
      </c>
      <c r="B18" s="27" t="inlineStr">
        <is>
          <t>Sellador para impermeabilizante acrílico</t>
        </is>
      </c>
      <c r="C18" s="27" t="inlineStr">
        <is>
          <t>L</t>
        </is>
      </c>
      <c r="D18" s="28" t="n">
        <v>70</v>
      </c>
      <c r="E18" s="29">
        <f>IF($D18="","",IF($I18="","Tu precio",IF($D18=$I18,"EJEMPLO","Tu precio")))</f>
        <v/>
      </c>
      <c r="F18" s="27" t="inlineStr">
        <is>
          <t>Fester Acriton Sellador o similar.</t>
        </is>
      </c>
      <c r="I18" s="30" t="n">
        <v>70</v>
      </c>
    </row>
    <row r="19" ht="18" customHeight="1">
      <c r="A19" s="27" t="inlineStr">
        <is>
          <t>PIN-01</t>
        </is>
      </c>
      <c r="B19" s="27" t="inlineStr">
        <is>
          <t>Pintura vinílica</t>
        </is>
      </c>
      <c r="C19" s="27" t="inlineStr">
        <is>
          <t>L</t>
        </is>
      </c>
      <c r="D19" s="28" t="n">
        <v>95</v>
      </c>
      <c r="E19" s="29">
        <f>IF($D19="","",IF($I19="","Tu precio",IF($D19=$I19,"EJEMPLO","Tu precio")))</f>
        <v/>
      </c>
      <c r="F19" s="27" t="inlineStr">
        <is>
          <t>Berel Berelex o similar.</t>
        </is>
      </c>
      <c r="I19" s="30" t="n">
        <v>95</v>
      </c>
    </row>
    <row r="20" ht="18" customHeight="1">
      <c r="A20" s="27" t="inlineStr">
        <is>
          <t>SEL-02</t>
        </is>
      </c>
      <c r="B20" s="27" t="inlineStr">
        <is>
          <t>Sellador vinil acrílico para muros</t>
        </is>
      </c>
      <c r="C20" s="27" t="inlineStr">
        <is>
          <t>L</t>
        </is>
      </c>
      <c r="D20" s="28" t="n">
        <v>60</v>
      </c>
      <c r="E20" s="29">
        <f>IF($D20="","",IF($I20="","Tu precio",IF($D20=$I20,"EJEMPLO","Tu precio")))</f>
        <v/>
      </c>
      <c r="F20" s="27" t="inlineStr">
        <is>
          <t>Berel 560 o similar.</t>
        </is>
      </c>
      <c r="I20" s="30" t="n">
        <v>60</v>
      </c>
    </row>
    <row r="21" ht="18" customHeight="1">
      <c r="A21" s="27" t="n"/>
      <c r="B21" s="27" t="n"/>
      <c r="C21" s="27" t="n"/>
      <c r="D21" s="28" t="n"/>
      <c r="E21" s="29">
        <f>IF($D21="","",IF($I21="","Tu precio",IF($D21=$I21,"EJEMPLO","Tu precio")))</f>
        <v/>
      </c>
      <c r="F21" s="27" t="n"/>
      <c r="I21" s="30" t="n"/>
    </row>
    <row r="22" ht="18" customHeight="1">
      <c r="A22" s="27" t="n"/>
      <c r="B22" s="27" t="n"/>
      <c r="C22" s="27" t="n"/>
      <c r="D22" s="28" t="n"/>
      <c r="E22" s="29">
        <f>IF($D22="","",IF($I22="","Tu precio",IF($D22=$I22,"EJEMPLO","Tu precio")))</f>
        <v/>
      </c>
      <c r="F22" s="27" t="n"/>
      <c r="I22" s="30" t="n"/>
    </row>
    <row r="23" ht="18" customHeight="1">
      <c r="A23" s="27" t="n"/>
      <c r="B23" s="27" t="n"/>
      <c r="C23" s="27" t="n"/>
      <c r="D23" s="28" t="n"/>
      <c r="E23" s="29">
        <f>IF($D23="","",IF($I23="","Tu precio",IF($D23=$I23,"EJEMPLO","Tu precio")))</f>
        <v/>
      </c>
      <c r="F23" s="27" t="n"/>
      <c r="I23" s="30" t="n"/>
    </row>
    <row r="24" ht="18" customHeight="1">
      <c r="A24" s="27" t="n"/>
      <c r="B24" s="27" t="n"/>
      <c r="C24" s="27" t="n"/>
      <c r="D24" s="28" t="n"/>
      <c r="E24" s="29">
        <f>IF($D24="","",IF($I24="","Tu precio",IF($D24=$I24,"EJEMPLO","Tu precio")))</f>
        <v/>
      </c>
      <c r="F24" s="27" t="n"/>
      <c r="I24" s="30" t="n"/>
    </row>
    <row r="25" ht="18" customHeight="1">
      <c r="A25" s="27" t="n"/>
      <c r="B25" s="27" t="n"/>
      <c r="C25" s="27" t="n"/>
      <c r="D25" s="28" t="n"/>
      <c r="E25" s="29">
        <f>IF($D25="","",IF($I25="","Tu precio",IF($D25=$I25,"EJEMPLO","Tu precio")))</f>
        <v/>
      </c>
      <c r="F25" s="27" t="n"/>
      <c r="I25" s="30" t="n"/>
    </row>
    <row r="26" ht="10" customHeight="1"/>
    <row r="27" ht="26" customHeight="1">
      <c r="A27" s="5" t="inlineStr">
        <is>
          <t>Mano de obra: salario base diario</t>
        </is>
      </c>
      <c r="B27" s="6" t="n"/>
      <c r="C27" s="6" t="n"/>
      <c r="D27" s="6" t="n"/>
      <c r="E27" s="6" t="n"/>
      <c r="F27" s="6" t="n"/>
      <c r="G27" s="6" t="n"/>
      <c r="H27" s="6" t="n"/>
    </row>
    <row r="28" ht="30" customHeight="1">
      <c r="A28" s="25" t="inlineStr">
        <is>
          <t>Clave</t>
        </is>
      </c>
      <c r="B28" s="25" t="inlineStr">
        <is>
          <t>Categoría</t>
        </is>
      </c>
      <c r="C28" s="25" t="inlineStr">
        <is>
          <t>Unidad</t>
        </is>
      </c>
      <c r="D28" s="26" t="inlineStr">
        <is>
          <t>Salario base diario</t>
        </is>
      </c>
      <c r="E28" s="25" t="inlineStr">
        <is>
          <t>Estado</t>
        </is>
      </c>
      <c r="F28" s="25" t="inlineStr">
        <is>
          <t>Nota</t>
        </is>
      </c>
      <c r="G28" s="26" t="inlineStr">
        <is>
          <t>FSR</t>
        </is>
      </c>
      <c r="H28" s="26" t="inlineStr">
        <is>
          <t>Salario real diario</t>
        </is>
      </c>
    </row>
    <row r="29" ht="18" customHeight="1">
      <c r="A29" s="27" t="inlineStr">
        <is>
          <t>MO-01</t>
        </is>
      </c>
      <c r="B29" s="27" t="inlineStr">
        <is>
          <t>Peón (ayudante general)</t>
        </is>
      </c>
      <c r="C29" s="29">
        <f>IF($B29="","","jornada")</f>
        <v/>
      </c>
      <c r="D29" s="28" t="n">
        <v>450</v>
      </c>
      <c r="E29" s="29">
        <f>IF($D29="","",IF($I29="","Tu salario",IF($D29=$I29,"EJEMPLO","Tu salario")))</f>
        <v/>
      </c>
      <c r="F29" s="27" t="n"/>
      <c r="G29" s="31">
        <f>IF($B29="","",$C$4)</f>
        <v/>
      </c>
      <c r="H29" s="30">
        <f>IF(OR($B29="",$D29="",$G29=""),"",ROUND($D29*$G29,2))</f>
        <v/>
      </c>
      <c r="I29" s="30" t="n">
        <v>450</v>
      </c>
    </row>
    <row r="30" ht="18" customHeight="1">
      <c r="A30" s="27" t="inlineStr">
        <is>
          <t>MO-02</t>
        </is>
      </c>
      <c r="B30" s="27" t="inlineStr">
        <is>
          <t>Oficial albañil</t>
        </is>
      </c>
      <c r="C30" s="29">
        <f>IF($B30="","","jornada")</f>
        <v/>
      </c>
      <c r="D30" s="28" t="n">
        <v>650</v>
      </c>
      <c r="E30" s="29">
        <f>IF($D30="","",IF($I30="","Tu salario",IF($D30=$I30,"EJEMPLO","Tu salario")))</f>
        <v/>
      </c>
      <c r="F30" s="27" t="n"/>
      <c r="G30" s="31">
        <f>IF($B30="","",$C$4)</f>
        <v/>
      </c>
      <c r="H30" s="30">
        <f>IF(OR($B30="",$D30="",$G30=""),"",ROUND($D30*$G30,2))</f>
        <v/>
      </c>
      <c r="I30" s="30" t="n">
        <v>650</v>
      </c>
    </row>
    <row r="31" ht="18" customHeight="1">
      <c r="A31" s="27" t="inlineStr">
        <is>
          <t>MO-06</t>
        </is>
      </c>
      <c r="B31" s="27" t="inlineStr">
        <is>
          <t>Oficial pintor</t>
        </is>
      </c>
      <c r="C31" s="29">
        <f>IF($B31="","","jornada")</f>
        <v/>
      </c>
      <c r="D31" s="28" t="n">
        <v>600</v>
      </c>
      <c r="E31" s="29">
        <f>IF($D31="","",IF($I31="","Tu salario",IF($D31=$I31,"EJEMPLO","Tu salario")))</f>
        <v/>
      </c>
      <c r="F31" s="27" t="n"/>
      <c r="G31" s="31">
        <f>IF($B31="","",$C$4)</f>
        <v/>
      </c>
      <c r="H31" s="30">
        <f>IF(OR($B31="",$D31="",$G31=""),"",ROUND($D31*$G31,2))</f>
        <v/>
      </c>
      <c r="I31" s="30" t="n">
        <v>600</v>
      </c>
    </row>
    <row r="32" ht="18" customHeight="1">
      <c r="A32" s="27" t="inlineStr">
        <is>
          <t>MO-07</t>
        </is>
      </c>
      <c r="B32" s="27" t="inlineStr">
        <is>
          <t>Oficial impermeabilizador</t>
        </is>
      </c>
      <c r="C32" s="29">
        <f>IF($B32="","","jornada")</f>
        <v/>
      </c>
      <c r="D32" s="28" t="n">
        <v>600</v>
      </c>
      <c r="E32" s="29">
        <f>IF($D32="","",IF($I32="","Tu salario",IF($D32=$I32,"EJEMPLO","Tu salario")))</f>
        <v/>
      </c>
      <c r="F32" s="27" t="n"/>
      <c r="G32" s="31">
        <f>IF($B32="","",$C$4)</f>
        <v/>
      </c>
      <c r="H32" s="30">
        <f>IF(OR($B32="",$D32="",$G32=""),"",ROUND($D32*$G32,2))</f>
        <v/>
      </c>
      <c r="I32" s="30" t="n">
        <v>600</v>
      </c>
    </row>
    <row r="33" ht="18" customHeight="1">
      <c r="A33" s="27" t="inlineStr">
        <is>
          <t>MO-09</t>
        </is>
      </c>
      <c r="B33" s="27" t="inlineStr">
        <is>
          <t>Cabo de oficios</t>
        </is>
      </c>
      <c r="C33" s="29">
        <f>IF($B33="","","jornada")</f>
        <v/>
      </c>
      <c r="D33" s="28" t="n">
        <v>800</v>
      </c>
      <c r="E33" s="29">
        <f>IF($D33="","",IF($I33="","Tu salario",IF($D33=$I33,"EJEMPLO","Tu salario")))</f>
        <v/>
      </c>
      <c r="F33" s="27" t="n"/>
      <c r="G33" s="31">
        <f>IF($B33="","",$C$4)</f>
        <v/>
      </c>
      <c r="H33" s="30">
        <f>IF(OR($B33="",$D33="",$G33=""),"",ROUND($D33*$G33,2))</f>
        <v/>
      </c>
      <c r="I33" s="30" t="n">
        <v>800</v>
      </c>
    </row>
    <row r="34" ht="18" customHeight="1">
      <c r="A34" s="27" t="n"/>
      <c r="B34" s="27" t="n"/>
      <c r="C34" s="29">
        <f>IF($B34="","","jornada")</f>
        <v/>
      </c>
      <c r="D34" s="28" t="n"/>
      <c r="E34" s="29">
        <f>IF($D34="","",IF($I34="","Tu salario",IF($D34=$I34,"EJEMPLO","Tu salario")))</f>
        <v/>
      </c>
      <c r="F34" s="27" t="n"/>
      <c r="G34" s="31">
        <f>IF($B34="","",$C$4)</f>
        <v/>
      </c>
      <c r="H34" s="30">
        <f>IF(OR($B34="",$D34="",$G34=""),"",ROUND($D34*$G34,2))</f>
        <v/>
      </c>
      <c r="I34" s="30" t="n"/>
    </row>
    <row r="35" ht="18" customHeight="1">
      <c r="A35" s="27" t="n"/>
      <c r="B35" s="27" t="n"/>
      <c r="C35" s="29">
        <f>IF($B35="","","jornada")</f>
        <v/>
      </c>
      <c r="D35" s="28" t="n"/>
      <c r="E35" s="29">
        <f>IF($D35="","",IF($I35="","Tu salario",IF($D35=$I35,"EJEMPLO","Tu salario")))</f>
        <v/>
      </c>
      <c r="F35" s="27" t="n"/>
      <c r="G35" s="31">
        <f>IF($B35="","",$C$4)</f>
        <v/>
      </c>
      <c r="H35" s="30">
        <f>IF(OR($B35="",$D35="",$G35=""),"",ROUND($D35*$G35,2))</f>
        <v/>
      </c>
      <c r="I35" s="30" t="n"/>
    </row>
    <row r="36" ht="18" customHeight="1">
      <c r="A36" s="27" t="n"/>
      <c r="B36" s="27" t="n"/>
      <c r="C36" s="29">
        <f>IF($B36="","","jornada")</f>
        <v/>
      </c>
      <c r="D36" s="28" t="n"/>
      <c r="E36" s="29">
        <f>IF($D36="","",IF($I36="","Tu salario",IF($D36=$I36,"EJEMPLO","Tu salario")))</f>
        <v/>
      </c>
      <c r="F36" s="27" t="n"/>
      <c r="G36" s="31">
        <f>IF($B36="","",$C$4)</f>
        <v/>
      </c>
      <c r="H36" s="30">
        <f>IF(OR($B36="",$D36="",$G36=""),"",ROUND($D36*$G36,2))</f>
        <v/>
      </c>
      <c r="I36" s="30" t="n"/>
    </row>
    <row r="37" ht="10" customHeight="1"/>
    <row r="38" ht="26" customHeight="1">
      <c r="A38" s="5" t="inlineStr">
        <is>
          <t>Equipo y herramienta: costo por hora</t>
        </is>
      </c>
      <c r="B38" s="6" t="n"/>
      <c r="C38" s="6" t="n"/>
      <c r="D38" s="6" t="n"/>
      <c r="E38" s="6" t="n"/>
      <c r="F38" s="6" t="n"/>
    </row>
    <row r="39" ht="30" customHeight="1">
      <c r="A39" s="25" t="inlineStr">
        <is>
          <t>Clave</t>
        </is>
      </c>
      <c r="B39" s="25" t="inlineStr">
        <is>
          <t>Equipo o herramienta</t>
        </is>
      </c>
      <c r="C39" s="25" t="inlineStr">
        <is>
          <t>Unidad</t>
        </is>
      </c>
      <c r="D39" s="26" t="inlineStr">
        <is>
          <t>Costo por hora</t>
        </is>
      </c>
      <c r="E39" s="25" t="inlineStr">
        <is>
          <t>Estado</t>
        </is>
      </c>
      <c r="F39" s="25" t="inlineStr">
        <is>
          <t>Nota</t>
        </is>
      </c>
    </row>
    <row r="40" ht="18" customHeight="1">
      <c r="A40" s="27" t="inlineStr">
        <is>
          <t>EQ-01</t>
        </is>
      </c>
      <c r="B40" s="27" t="inlineStr">
        <is>
          <t>Revolvedora de un saco</t>
        </is>
      </c>
      <c r="C40" s="27" t="inlineStr">
        <is>
          <t>hora</t>
        </is>
      </c>
      <c r="D40" s="28" t="n">
        <v>60</v>
      </c>
      <c r="E40" s="29">
        <f>IF($D40="","",IF($I40="","Tu precio",IF($D40=$I40,"EJEMPLO","Tu precio")))</f>
        <v/>
      </c>
      <c r="F40" s="27" t="n"/>
      <c r="I40" s="30" t="n">
        <v>60</v>
      </c>
    </row>
    <row r="41" ht="18" customHeight="1">
      <c r="A41" s="27" t="n"/>
      <c r="B41" s="27" t="n"/>
      <c r="C41" s="27" t="n"/>
      <c r="D41" s="28" t="n"/>
      <c r="E41" s="29">
        <f>IF($D41="","",IF($I41="","Tu precio",IF($D41=$I41,"EJEMPLO","Tu precio")))</f>
        <v/>
      </c>
      <c r="F41" s="27" t="n"/>
      <c r="I41" s="30" t="n"/>
    </row>
    <row r="42" ht="18" customHeight="1">
      <c r="A42" s="27" t="n"/>
      <c r="B42" s="27" t="n"/>
      <c r="C42" s="27" t="n"/>
      <c r="D42" s="28" t="n"/>
      <c r="E42" s="29">
        <f>IF($D42="","",IF($I42="","Tu precio",IF($D42=$I42,"EJEMPLO","Tu precio")))</f>
        <v/>
      </c>
      <c r="F42" s="27" t="n"/>
      <c r="I42" s="30" t="n"/>
    </row>
    <row r="43" ht="10" customHeight="1"/>
  </sheetData>
  <sheetProtection selectLockedCells="0" selectUnlockedCells="0" sheet="1" objects="0" insertRows="1" insertHyperlinks="1" autoFilter="1" scenarios="0" formatColumns="0" deleteColumns="1" insertColumns="1" pivotTables="1" deleteRows="1" formatCells="0" formatRows="0" sort="1"/>
  <mergeCells count="4">
    <mergeCell ref="A27:H27"/>
    <mergeCell ref="A6:F6"/>
    <mergeCell ref="A38:F38"/>
    <mergeCell ref="A2:H2"/>
  </mergeCells>
  <conditionalFormatting sqref="E8:E25">
    <cfRule type="expression" priority="1" dxfId="0">
      <formula>E8="EJEMPLO"</formula>
    </cfRule>
  </conditionalFormatting>
  <conditionalFormatting sqref="E29:E36">
    <cfRule type="expression" priority="2" dxfId="0">
      <formula>E29="EJEMPLO"</formula>
    </cfRule>
  </conditionalFormatting>
  <conditionalFormatting sqref="E40:E42">
    <cfRule type="expression" priority="3" dxfId="0">
      <formula>E40="EJEMPLO"</formula>
    </cfRule>
  </conditionalFormatting>
  <conditionalFormatting sqref="D4">
    <cfRule type="expression" priority="4" dxfId="0">
      <formula>D4&gt;0</formula>
    </cfRule>
  </conditionalFormatting>
  <dataValidations count="16">
    <dataValidation sqref="A4" showDropDown="0" showInputMessage="1" showErrorMessage="1" allowBlank="1" errorTitle="Revisa esta celda" error="Ese valor no va aquí. Lee el mensaje de esta celda." promptTitle="Bulto de cemento" prompt="Kilos del bulto que compras: 50 kg es lo común; también hay de 25 kg. Las matrices piden los kilos de la ficha entre este número. Si lo cambias, cambia también el precio del bulto." type="decimal" errorStyle="stop" operator="greaterThan">
      <formula1>0</formula1>
    </dataValidation>
    <dataValidation sqref="C4" showDropDown="0" showInputMessage="1" showErrorMessage="1" allowBlank="1" errorTitle="Revisa esta celda" error="Ese valor no va aquí. Lee el mensaje de esta celda." promptTitle="Factor de salario real (EJEMPLO)" prompt="EJEMPLO. Multiplica el salario base para sumar IMSS, INFONAVIT, aguinaldo, vacaciones y días no trabajados. La versión completa lo calcula por categoría con las tasas de la ley." type="decimal" errorStyle="stop" operator="greaterThanOrEqual">
      <formula1>1</formula1>
    </dataValidation>
    <dataValidation sqref="A8:A25" showDropDown="0" showInputMessage="1" showErrorMessage="0" allowBlank="1" errorTitle="Revisa esta celda" error="Ese valor no va aquí. Lee el mensaje de esta celda." promptTitle="Clave" prompt="Un código corto para encontrarlo. Opcional." errorStyle="stop"/>
    <dataValidation sqref="B8:B25" showDropDown="0" showInputMessage="1" showErrorMessage="0" allowBlank="1" errorTitle="Revisa esta celda" error="Ese valor no va aquí. Lee el mensaje de esta celda." promptTitle="Nombre" prompt="Cada nombre una sola vez: las matrices buscan el material por su nombre. Si lo cambias aquí, vuelve a elegirlo en las matrices que lo usan." errorStyle="stop"/>
    <dataValidation sqref="F8:F25" showDropDown="0" showInputMessage="1" showErrorMessage="0" allowBlank="1" errorTitle="Revisa esta celda" error="Ese valor no va aquí. Lee el mensaje de esta celda." promptTitle="Nota" prompt="Marca, presentación, proveedor o lo que quieras recordar." errorStyle="stop"/>
    <dataValidation sqref="A29:A36" showDropDown="0" showInputMessage="1" showErrorMessage="0" allowBlank="1" errorTitle="Revisa esta celda" error="Ese valor no va aquí. Lee el mensaje de esta celda." promptTitle="Clave" prompt="Un código corto para encontrarlo. Opcional." errorStyle="stop"/>
    <dataValidation sqref="B29:B36" showDropDown="0" showInputMessage="1" showErrorMessage="0" allowBlank="1" errorTitle="Revisa esta celda" error="Ese valor no va aquí. Lee el mensaje de esta celda." promptTitle="Nombre" prompt="Cada nombre una sola vez: las matrices buscan el categoría por su nombre. Si lo cambias aquí, vuelve a elegirlo en las matrices que lo usan." errorStyle="stop"/>
    <dataValidation sqref="F29:F36" showDropDown="0" showInputMessage="1" showErrorMessage="0" allowBlank="1" errorTitle="Revisa esta celda" error="Ese valor no va aquí. Lee el mensaje de esta celda." promptTitle="Nota" prompt="Marca, presentación, proveedor o lo que quieras recordar." errorStyle="stop"/>
    <dataValidation sqref="A40:A42" showDropDown="0" showInputMessage="1" showErrorMessage="0" allowBlank="1" errorTitle="Revisa esta celda" error="Ese valor no va aquí. Lee el mensaje de esta celda." promptTitle="Clave" prompt="Un código corto para encontrarlo. Opcional." errorStyle="stop"/>
    <dataValidation sqref="B40:B42" showDropDown="0" showInputMessage="1" showErrorMessage="0" allowBlank="1" errorTitle="Revisa esta celda" error="Ese valor no va aquí. Lee el mensaje de esta celda." promptTitle="Nombre" prompt="Cada nombre una sola vez: las matrices buscan el equipo por su nombre. Si lo cambias aquí, vuelve a elegirlo en las matrices que lo usan." errorStyle="stop"/>
    <dataValidation sqref="F40:F42" showDropDown="0" showInputMessage="1" showErrorMessage="0" allowBlank="1" errorTitle="Revisa esta celda" error="Ese valor no va aquí. Lee el mensaje de esta celda." promptTitle="Nota" prompt="Marca, presentación, proveedor o lo que quieras recordar." errorStyle="stop"/>
    <dataValidation sqref="C8:C25" showDropDown="0" showInputMessage="1" showErrorMessage="0" allowBlank="1" errorTitle="Revisa esta celda" error="Ese valor no va aquí. Lee el mensaje de esta celda." promptTitle="Unidad" prompt="La unidad en que compras: bulto, m³, pza, kg, L, m², caja..." errorStyle="stop"/>
    <dataValidation sqref="C40:C42" showDropDown="0" showInputMessage="1" showErrorMessage="0" allowBlank="1" errorTitle="Revisa esta celda" error="Ese valor no va aquí. Lee el mensaje de esta celda." promptTitle="Unidad" prompt="Hora. Si rentas por día, divide la renta entre las horas que trabaja." errorStyle="stop"/>
    <dataValidation sqref="D8:D25" showDropDown="0" showInputMessage="1" showErrorMessage="1" allowBlank="1" errorTitle="Revisa esta celda" error="Ese valor no va aquí. Lee el mensaje de esta celda." promptTitle="Precio por unidad" prompt="Tu precio por unidad puesto en obra. Pon el tuyo y Estado cambia de EJEMPLO a Tu precio." type="decimal" errorStyle="stop" operator="greaterThanOrEqual">
      <formula1>0</formula1>
    </dataValidation>
    <dataValidation sqref="D29:D36" showDropDown="0" showInputMessage="1" showErrorMessage="1" allowBlank="1" errorTitle="Revisa esta celda" error="Ese valor no va aquí. Lee el mensaje de esta celda." promptTitle="Salario base diario" prompt="Lo que le pagas al día, sin prestaciones. El factor de salario real de arriba le suma las prestaciones." type="decimal" errorStyle="stop" operator="greaterThanOrEqual">
      <formula1>0</formula1>
    </dataValidation>
    <dataValidation sqref="D40:D42" showDropDown="0" showInputMessage="1" showErrorMessage="1" allowBlank="1" errorTitle="Revisa esta celda" error="Ese valor no va aquí. Lee el mensaje de esta celda." promptTitle="Costo por hora" prompt="Lo que te cuesta una hora de uso: renta o desgaste, combustible y operador si va incluido." type="decimal" errorStyle="stop" operator="greaterThanOrEqual">
      <formula1>0</formula1>
    </dataValidation>
  </dataValidations>
  <printOptions horizontalCentered="1"/>
  <pageMargins left="0.4" right="0.4" top="0.5" bottom="0.5" header="0.5" footer="0.5"/>
  <pageSetup orientation="landscape" paperSize="1" fitToHeight="0" fitToWidth="1"/>
  <headerFooter>
    <oddHeader/>
    <oddFooter>&amp;C&amp;"Arial"&amp;8 &amp;P / &amp;N</oddFooter>
    <evenHeader/>
    <evenFooter/>
    <firstHeader/>
    <firstFooter/>
  </headerFooter>
</worksheet>
</file>

<file path=xl/worksheets/sheet3.xml><?xml version="1.0" encoding="utf-8"?>
<worksheet xmlns="http://schemas.openxmlformats.org/spreadsheetml/2006/main">
  <sheetPr>
    <tabColor rgb="00E8590C"/>
    <outlinePr summaryBelow="1" summaryRight="1"/>
    <pageSetUpPr fitToPage="1"/>
  </sheetPr>
  <dimension ref="A1:J10"/>
  <sheetViews>
    <sheetView showGridLines="0" zoomScale="100" workbookViewId="0">
      <pane xSplit="2" ySplit="4" topLeftCell="C5" activePane="bottomRight" state="frozen"/>
      <selection pane="topRight"/>
      <selection pane="bottomLeft"/>
      <selection pane="bottomRight" activeCell="A1" sqref="A1"/>
    </sheetView>
  </sheetViews>
  <sheetFormatPr baseColWidth="8" defaultRowHeight="15"/>
  <cols>
    <col width="10" customWidth="1" min="1" max="1"/>
    <col width="34" customWidth="1" min="2" max="2"/>
    <col width="30" customWidth="1" min="3" max="3"/>
    <col width="8" customWidth="1" min="4" max="4"/>
    <col width="30" customWidth="1" min="5" max="5"/>
    <col width="8" customWidth="1" min="6" max="6"/>
    <col width="30" customWidth="1" min="7" max="7"/>
    <col width="8" customWidth="1" min="8" max="8"/>
    <col width="15" customWidth="1" min="9" max="9"/>
    <col width="20" customWidth="1" min="10" max="10"/>
  </cols>
  <sheetData>
    <row r="1" ht="30" customHeight="1">
      <c r="A1" s="19" t="inlineStr">
        <is>
          <t>Cuadrillas</t>
        </is>
      </c>
      <c r="B1" s="19" t="n"/>
      <c r="C1" s="19" t="n"/>
      <c r="D1" s="19" t="n"/>
      <c r="E1" s="19" t="n"/>
      <c r="F1" s="19" t="n"/>
      <c r="G1" s="19" t="n"/>
      <c r="H1" s="19" t="n"/>
      <c r="I1" s="19" t="n"/>
      <c r="J1" s="20" t="inlineStr">
        <is>
          <t>Precios Unitarios</t>
        </is>
      </c>
    </row>
    <row r="2" ht="19.2" customHeight="1">
      <c r="A2" s="12" t="inlineStr">
        <is>
          <t>Cada cuadrilla junta categorías de Insumos: un oficial, sus ayudantes y, si quieres, una parte del cabo. Su costo por jornada sale del salario real. Las matrices usan la cuadrilla y tu rendimiento por jornada.</t>
        </is>
      </c>
    </row>
    <row r="3" ht="18" customHeight="1"/>
    <row r="4" ht="30" customHeight="1">
      <c r="A4" s="25" t="inlineStr">
        <is>
          <t>Clave</t>
        </is>
      </c>
      <c r="B4" s="25" t="inlineStr">
        <is>
          <t>Cuadrilla</t>
        </is>
      </c>
      <c r="C4" s="25" t="inlineStr">
        <is>
          <t>Categoría 1</t>
        </is>
      </c>
      <c r="D4" s="26" t="inlineStr">
        <is>
          <t>Cant.</t>
        </is>
      </c>
      <c r="E4" s="25" t="inlineStr">
        <is>
          <t>Categoría 2</t>
        </is>
      </c>
      <c r="F4" s="26" t="inlineStr">
        <is>
          <t>Cant.</t>
        </is>
      </c>
      <c r="G4" s="25" t="inlineStr">
        <is>
          <t>Categoría 3</t>
        </is>
      </c>
      <c r="H4" s="26" t="inlineStr">
        <is>
          <t>Cant.</t>
        </is>
      </c>
      <c r="I4" s="26" t="inlineStr">
        <is>
          <t>Costo por jornada</t>
        </is>
      </c>
      <c r="J4" s="25" t="inlineStr">
        <is>
          <t>Estado</t>
        </is>
      </c>
    </row>
    <row r="5" ht="18" customHeight="1">
      <c r="A5" s="27" t="inlineStr">
        <is>
          <t>CU-02</t>
        </is>
      </c>
      <c r="B5" s="27" t="inlineStr">
        <is>
          <t>1 albañil + 1 peón</t>
        </is>
      </c>
      <c r="C5" s="27" t="inlineStr">
        <is>
          <t>Oficial albañil</t>
        </is>
      </c>
      <c r="D5" s="32" t="n">
        <v>1</v>
      </c>
      <c r="E5" s="27" t="inlineStr">
        <is>
          <t>Peón (ayudante general)</t>
        </is>
      </c>
      <c r="F5" s="32" t="n">
        <v>1</v>
      </c>
      <c r="G5" s="27" t="inlineStr">
        <is>
          <t>Cabo de oficios</t>
        </is>
      </c>
      <c r="H5" s="32" t="n">
        <v>0.1</v>
      </c>
      <c r="I5" s="33">
        <f>IF($B5="","",ROUND(N($D5)*IFERROR(N(INDEX('Insumos'!$H$29:$H$36,MATCH($C5,'Insumos'!$B$29:$B$36,0))),0)+N($F5)*IFERROR(N(INDEX('Insumos'!$H$29:$H$36,MATCH($E5,'Insumos'!$B$29:$B$36,0))),0)+N($H5)*IFERROR(N(INDEX('Insumos'!$H$29:$H$36,MATCH($G5,'Insumos'!$B$29:$B$36,0))),0),2))</f>
        <v/>
      </c>
      <c r="J5" s="29">
        <f>IF($B5="","",IF(OR(AND($C5&lt;&gt;"",ISNA(MATCH($C5,'Insumos'!$B$29:$B$36,0))),AND($E5&lt;&gt;"",ISNA(MATCH($E5,'Insumos'!$B$29:$B$36,0))),AND($G5&lt;&gt;"",ISNA(MATCH($G5,'Insumos'!$B$29:$B$36,0)))),"CATEGORÍA NO ESTÁ",IF(OR(IFERROR(INDEX('Insumos'!$E$29:$E$36,MATCH($C5,'Insumos'!$B$29:$B$36,0)),"")="EJEMPLO",IFERROR(INDEX('Insumos'!$E$29:$E$36,MATCH($E5,'Insumos'!$B$29:$B$36,0)),"")="EJEMPLO",IFERROR(INDEX('Insumos'!$E$29:$E$36,MATCH($G5,'Insumos'!$B$29:$B$36,0)),"")="EJEMPLO"),"EJEMPLO","Tus datos")))</f>
        <v/>
      </c>
    </row>
    <row r="6" ht="18" customHeight="1">
      <c r="A6" s="27" t="inlineStr">
        <is>
          <t>CU-03</t>
        </is>
      </c>
      <c r="B6" s="27" t="inlineStr">
        <is>
          <t>1 albañil + 3 peones (colados)</t>
        </is>
      </c>
      <c r="C6" s="27" t="inlineStr">
        <is>
          <t>Oficial albañil</t>
        </is>
      </c>
      <c r="D6" s="32" t="n">
        <v>1</v>
      </c>
      <c r="E6" s="27" t="inlineStr">
        <is>
          <t>Peón (ayudante general)</t>
        </is>
      </c>
      <c r="F6" s="32" t="n">
        <v>3</v>
      </c>
      <c r="G6" s="27" t="inlineStr">
        <is>
          <t>Cabo de oficios</t>
        </is>
      </c>
      <c r="H6" s="32" t="n">
        <v>0.1</v>
      </c>
      <c r="I6" s="33">
        <f>IF($B6="","",ROUND(N($D6)*IFERROR(N(INDEX('Insumos'!$H$29:$H$36,MATCH($C6,'Insumos'!$B$29:$B$36,0))),0)+N($F6)*IFERROR(N(INDEX('Insumos'!$H$29:$H$36,MATCH($E6,'Insumos'!$B$29:$B$36,0))),0)+N($H6)*IFERROR(N(INDEX('Insumos'!$H$29:$H$36,MATCH($G6,'Insumos'!$B$29:$B$36,0))),0),2))</f>
        <v/>
      </c>
      <c r="J6" s="29">
        <f>IF($B6="","",IF(OR(AND($C6&lt;&gt;"",ISNA(MATCH($C6,'Insumos'!$B$29:$B$36,0))),AND($E6&lt;&gt;"",ISNA(MATCH($E6,'Insumos'!$B$29:$B$36,0))),AND($G6&lt;&gt;"",ISNA(MATCH($G6,'Insumos'!$B$29:$B$36,0)))),"CATEGORÍA NO ESTÁ",IF(OR(IFERROR(INDEX('Insumos'!$E$29:$E$36,MATCH($C6,'Insumos'!$B$29:$B$36,0)),"")="EJEMPLO",IFERROR(INDEX('Insumos'!$E$29:$E$36,MATCH($E6,'Insumos'!$B$29:$B$36,0)),"")="EJEMPLO",IFERROR(INDEX('Insumos'!$E$29:$E$36,MATCH($G6,'Insumos'!$B$29:$B$36,0)),"")="EJEMPLO"),"EJEMPLO","Tus datos")))</f>
        <v/>
      </c>
    </row>
    <row r="7" ht="18" customHeight="1">
      <c r="A7" s="27" t="inlineStr">
        <is>
          <t>CU-07</t>
        </is>
      </c>
      <c r="B7" s="27" t="inlineStr">
        <is>
          <t>1 pintor</t>
        </is>
      </c>
      <c r="C7" s="27" t="inlineStr">
        <is>
          <t>Oficial pintor</t>
        </is>
      </c>
      <c r="D7" s="32" t="n">
        <v>1</v>
      </c>
      <c r="E7" s="27" t="n"/>
      <c r="F7" s="32" t="n"/>
      <c r="G7" s="27" t="n"/>
      <c r="H7" s="32" t="n"/>
      <c r="I7" s="33">
        <f>IF($B7="","",ROUND(N($D7)*IFERROR(N(INDEX('Insumos'!$H$29:$H$36,MATCH($C7,'Insumos'!$B$29:$B$36,0))),0)+N($F7)*IFERROR(N(INDEX('Insumos'!$H$29:$H$36,MATCH($E7,'Insumos'!$B$29:$B$36,0))),0)+N($H7)*IFERROR(N(INDEX('Insumos'!$H$29:$H$36,MATCH($G7,'Insumos'!$B$29:$B$36,0))),0),2))</f>
        <v/>
      </c>
      <c r="J7" s="29">
        <f>IF($B7="","",IF(OR(AND($C7&lt;&gt;"",ISNA(MATCH($C7,'Insumos'!$B$29:$B$36,0))),AND($E7&lt;&gt;"",ISNA(MATCH($E7,'Insumos'!$B$29:$B$36,0))),AND($G7&lt;&gt;"",ISNA(MATCH($G7,'Insumos'!$B$29:$B$36,0)))),"CATEGORÍA NO ESTÁ",IF(OR(IFERROR(INDEX('Insumos'!$E$29:$E$36,MATCH($C7,'Insumos'!$B$29:$B$36,0)),"")="EJEMPLO",IFERROR(INDEX('Insumos'!$E$29:$E$36,MATCH($E7,'Insumos'!$B$29:$B$36,0)),"")="EJEMPLO",IFERROR(INDEX('Insumos'!$E$29:$E$36,MATCH($G7,'Insumos'!$B$29:$B$36,0)),"")="EJEMPLO"),"EJEMPLO","Tus datos")))</f>
        <v/>
      </c>
    </row>
    <row r="8" ht="18" customHeight="1">
      <c r="A8" s="27" t="inlineStr">
        <is>
          <t>CU-08</t>
        </is>
      </c>
      <c r="B8" s="27" t="inlineStr">
        <is>
          <t>1 impermeabilizador + 1 ayudante</t>
        </is>
      </c>
      <c r="C8" s="27" t="inlineStr">
        <is>
          <t>Oficial impermeabilizador</t>
        </is>
      </c>
      <c r="D8" s="32" t="n">
        <v>1</v>
      </c>
      <c r="E8" s="27" t="inlineStr">
        <is>
          <t>Peón (ayudante general)</t>
        </is>
      </c>
      <c r="F8" s="32" t="n">
        <v>1</v>
      </c>
      <c r="G8" s="27" t="n"/>
      <c r="H8" s="32" t="n"/>
      <c r="I8" s="33">
        <f>IF($B8="","",ROUND(N($D8)*IFERROR(N(INDEX('Insumos'!$H$29:$H$36,MATCH($C8,'Insumos'!$B$29:$B$36,0))),0)+N($F8)*IFERROR(N(INDEX('Insumos'!$H$29:$H$36,MATCH($E8,'Insumos'!$B$29:$B$36,0))),0)+N($H8)*IFERROR(N(INDEX('Insumos'!$H$29:$H$36,MATCH($G8,'Insumos'!$B$29:$B$36,0))),0),2))</f>
        <v/>
      </c>
      <c r="J8" s="29">
        <f>IF($B8="","",IF(OR(AND($C8&lt;&gt;"",ISNA(MATCH($C8,'Insumos'!$B$29:$B$36,0))),AND($E8&lt;&gt;"",ISNA(MATCH($E8,'Insumos'!$B$29:$B$36,0))),AND($G8&lt;&gt;"",ISNA(MATCH($G8,'Insumos'!$B$29:$B$36,0)))),"CATEGORÍA NO ESTÁ",IF(OR(IFERROR(INDEX('Insumos'!$E$29:$E$36,MATCH($C8,'Insumos'!$B$29:$B$36,0)),"")="EJEMPLO",IFERROR(INDEX('Insumos'!$E$29:$E$36,MATCH($E8,'Insumos'!$B$29:$B$36,0)),"")="EJEMPLO",IFERROR(INDEX('Insumos'!$E$29:$E$36,MATCH($G8,'Insumos'!$B$29:$B$36,0)),"")="EJEMPLO"),"EJEMPLO","Tus datos")))</f>
        <v/>
      </c>
    </row>
    <row r="9" ht="18" customHeight="1">
      <c r="A9" s="27" t="n"/>
      <c r="B9" s="27" t="n"/>
      <c r="C9" s="27" t="n"/>
      <c r="D9" s="32" t="n"/>
      <c r="E9" s="27" t="n"/>
      <c r="F9" s="32" t="n"/>
      <c r="G9" s="27" t="n"/>
      <c r="H9" s="32" t="n"/>
      <c r="I9" s="33">
        <f>IF($B9="","",ROUND(N($D9)*IFERROR(N(INDEX('Insumos'!$H$29:$H$36,MATCH($C9,'Insumos'!$B$29:$B$36,0))),0)+N($F9)*IFERROR(N(INDEX('Insumos'!$H$29:$H$36,MATCH($E9,'Insumos'!$B$29:$B$36,0))),0)+N($H9)*IFERROR(N(INDEX('Insumos'!$H$29:$H$36,MATCH($G9,'Insumos'!$B$29:$B$36,0))),0),2))</f>
        <v/>
      </c>
      <c r="J9" s="29">
        <f>IF($B9="","",IF(OR(AND($C9&lt;&gt;"",ISNA(MATCH($C9,'Insumos'!$B$29:$B$36,0))),AND($E9&lt;&gt;"",ISNA(MATCH($E9,'Insumos'!$B$29:$B$36,0))),AND($G9&lt;&gt;"",ISNA(MATCH($G9,'Insumos'!$B$29:$B$36,0)))),"CATEGORÍA NO ESTÁ",IF(OR(IFERROR(INDEX('Insumos'!$E$29:$E$36,MATCH($C9,'Insumos'!$B$29:$B$36,0)),"")="EJEMPLO",IFERROR(INDEX('Insumos'!$E$29:$E$36,MATCH($E9,'Insumos'!$B$29:$B$36,0)),"")="EJEMPLO",IFERROR(INDEX('Insumos'!$E$29:$E$36,MATCH($G9,'Insumos'!$B$29:$B$36,0)),"")="EJEMPLO"),"EJEMPLO","Tus datos")))</f>
        <v/>
      </c>
    </row>
    <row r="10" ht="18" customHeight="1">
      <c r="A10" s="27" t="n"/>
      <c r="B10" s="27" t="n"/>
      <c r="C10" s="27" t="n"/>
      <c r="D10" s="32" t="n"/>
      <c r="E10" s="27" t="n"/>
      <c r="F10" s="32" t="n"/>
      <c r="G10" s="27" t="n"/>
      <c r="H10" s="32" t="n"/>
      <c r="I10" s="33">
        <f>IF($B10="","",ROUND(N($D10)*IFERROR(N(INDEX('Insumos'!$H$29:$H$36,MATCH($C10,'Insumos'!$B$29:$B$36,0))),0)+N($F10)*IFERROR(N(INDEX('Insumos'!$H$29:$H$36,MATCH($E10,'Insumos'!$B$29:$B$36,0))),0)+N($H10)*IFERROR(N(INDEX('Insumos'!$H$29:$H$36,MATCH($G10,'Insumos'!$B$29:$B$36,0))),0),2))</f>
        <v/>
      </c>
      <c r="J10" s="29">
        <f>IF($B10="","",IF(OR(AND($C10&lt;&gt;"",ISNA(MATCH($C10,'Insumos'!$B$29:$B$36,0))),AND($E10&lt;&gt;"",ISNA(MATCH($E10,'Insumos'!$B$29:$B$36,0))),AND($G10&lt;&gt;"",ISNA(MATCH($G10,'Insumos'!$B$29:$B$36,0)))),"CATEGORÍA NO ESTÁ",IF(OR(IFERROR(INDEX('Insumos'!$E$29:$E$36,MATCH($C10,'Insumos'!$B$29:$B$36,0)),"")="EJEMPLO",IFERROR(INDEX('Insumos'!$E$29:$E$36,MATCH($E10,'Insumos'!$B$29:$B$36,0)),"")="EJEMPLO",IFERROR(INDEX('Insumos'!$E$29:$E$36,MATCH($G10,'Insumos'!$B$29:$B$36,0)),"")="EJEMPLO"),"EJEMPLO","Tus datos")))</f>
        <v/>
      </c>
    </row>
  </sheetData>
  <sheetProtection selectLockedCells="0" selectUnlockedCells="0" sheet="1" objects="0" insertRows="1" insertHyperlinks="1" autoFilter="1" scenarios="0" formatColumns="0" deleteColumns="1" insertColumns="1" pivotTables="1" deleteRows="1" formatCells="0" formatRows="0" sort="1"/>
  <mergeCells count="1">
    <mergeCell ref="A2:J2"/>
  </mergeCells>
  <conditionalFormatting sqref="J5:J10">
    <cfRule type="expression" priority="1" dxfId="0">
      <formula>J5="EJEMPLO"</formula>
    </cfRule>
    <cfRule type="expression" priority="2" dxfId="1">
      <formula>J5="CATEGORÍA NO ESTÁ"</formula>
    </cfRule>
  </conditionalFormatting>
  <dataValidations count="8">
    <dataValidation sqref="A5:A10" showDropDown="0" showInputMessage="1" showErrorMessage="0" allowBlank="1" errorTitle="Revisa esta celda" error="Ese valor no va aquí. Lee el mensaje de esta celda." promptTitle="Clave" prompt="Un código corto. Opcional." errorStyle="stop"/>
    <dataValidation sqref="B5:B10" showDropDown="0" showInputMessage="1" showErrorMessage="0" allowBlank="1" errorTitle="Revisa esta celda" error="Ese valor no va aquí. Lee el mensaje de esta celda." promptTitle="Cuadrilla" prompt="Un nombre corto, una sola vez: las matrices eligen la cuadrilla por su nombre." errorStyle="stop"/>
    <dataValidation sqref="C5:C10" showDropDown="0" showInputMessage="1" showErrorMessage="1" allowBlank="1" errorTitle="Revisa esta celda" error="Elige un valor de la lista." promptTitle="Categoría" prompt="Elige de la lista de Mano de obra en Insumos." type="list" errorStyle="stop">
      <formula1>'Insumos'!$B$29:$B$36</formula1>
    </dataValidation>
    <dataValidation sqref="E5:E10" showDropDown="0" showInputMessage="1" showErrorMessage="1" allowBlank="1" errorTitle="Revisa esta celda" error="Elige un valor de la lista." promptTitle="Categoría" prompt="Elige de la lista de Mano de obra en Insumos." type="list" errorStyle="stop">
      <formula1>'Insumos'!$B$29:$B$36</formula1>
    </dataValidation>
    <dataValidation sqref="G5:G10" showDropDown="0" showInputMessage="1" showErrorMessage="1" allowBlank="1" errorTitle="Revisa esta celda" error="Elige un valor de la lista." promptTitle="Categoría" prompt="Elige de la lista de Mano de obra en Insumos." type="list" errorStyle="stop">
      <formula1>'Insumos'!$B$29:$B$36</formula1>
    </dataValidation>
    <dataValidation sqref="D5:D10" showDropDown="0" showInputMessage="1" showErrorMessage="1" allowBlank="1" errorTitle="Revisa esta celda" error="Ese valor no va aquí. Lee el mensaje de esta celda." promptTitle="Cuántos" prompt="Cuántas personas de esa categoría. Una parte del cabo se pone como 0.1." type="decimal" errorStyle="stop" operator="greaterThanOrEqual">
      <formula1>0</formula1>
    </dataValidation>
    <dataValidation sqref="F5:F10" showDropDown="0" showInputMessage="1" showErrorMessage="1" allowBlank="1" errorTitle="Revisa esta celda" error="Ese valor no va aquí. Lee el mensaje de esta celda." promptTitle="Cuántos" prompt="Cuántas personas de esa categoría. Una parte del cabo se pone como 0.1." type="decimal" errorStyle="stop" operator="greaterThanOrEqual">
      <formula1>0</formula1>
    </dataValidation>
    <dataValidation sqref="H5:H10" showDropDown="0" showInputMessage="1" showErrorMessage="1" allowBlank="1" errorTitle="Revisa esta celda" error="Ese valor no va aquí. Lee el mensaje de esta celda." promptTitle="Cuántos" prompt="Cuántas personas de esa categoría. Una parte del cabo se pone como 0.1." type="decimal" errorStyle="stop" operator="greaterThanOrEqual">
      <formula1>0</formula1>
    </dataValidation>
  </dataValidations>
  <printOptions horizontalCentered="1"/>
  <pageMargins left="0.4" right="0.4" top="0.5" bottom="0.5" header="0.5" footer="0.5"/>
  <pageSetup orientation="landscape" paperSize="1" fitToHeight="0" fitToWidth="1"/>
  <headerFooter>
    <oddHeader/>
    <oddFooter>&amp;C&amp;"Arial"&amp;8 &amp;P / &amp;N</oddFooter>
    <evenHeader/>
    <evenFooter/>
    <firstHeader/>
    <firstFooter/>
  </headerFooter>
</worksheet>
</file>

<file path=xl/worksheets/sheet4.xml><?xml version="1.0" encoding="utf-8"?>
<worksheet xmlns="http://schemas.openxmlformats.org/spreadsheetml/2006/main">
  <sheetPr>
    <tabColor rgb="00E8590C"/>
    <outlinePr summaryBelow="1" summaryRight="1"/>
    <pageSetUpPr fitToPage="1"/>
  </sheetPr>
  <dimension ref="A1:L144"/>
  <sheetViews>
    <sheetView showGridLines="0" zoomScale="100" workbookViewId="0">
      <pane ySplit="2" topLeftCell="A3" activePane="bottomLeft" state="frozen"/>
      <selection pane="bottomLeft" activeCell="A1" sqref="A1"/>
    </sheetView>
  </sheetViews>
  <sheetFormatPr baseColWidth="8" defaultRowHeight="15"/>
  <cols>
    <col width="10" customWidth="1" min="1" max="1"/>
    <col width="46" customWidth="1" min="2" max="2"/>
    <col width="10" customWidth="1" min="3" max="3"/>
    <col width="13" customWidth="1" min="4" max="4"/>
    <col width="13" customWidth="1" min="5" max="5"/>
    <col width="13" customWidth="1" min="6" max="6"/>
    <col width="14" customWidth="1" min="7" max="7"/>
    <col width="14" customWidth="1" min="8" max="8"/>
    <col width="46" customWidth="1" min="9" max="9"/>
    <col hidden="1" width="13" customWidth="1" min="10" max="10"/>
    <col hidden="1" width="13" customWidth="1" min="11" max="11"/>
    <col hidden="1" width="13" customWidth="1" min="12" max="12"/>
  </cols>
  <sheetData>
    <row r="1" ht="30" customHeight="1">
      <c r="A1" s="19" t="inlineStr">
        <is>
          <t>Matrices</t>
        </is>
      </c>
      <c r="B1" s="19" t="n"/>
      <c r="C1" s="19" t="n"/>
      <c r="D1" s="19" t="n"/>
      <c r="E1" s="19" t="n"/>
      <c r="F1" s="19" t="n"/>
      <c r="G1" s="19" t="n"/>
      <c r="H1" s="19" t="n"/>
      <c r="I1" s="20" t="inlineStr">
        <is>
          <t>Precios Unitarios</t>
        </is>
      </c>
    </row>
    <row r="2" ht="32.40000000000001" customHeight="1">
      <c r="A2" s="12" t="inlineStr">
        <is>
          <t>Una matriz por concepto: materiales con su desperdicio, mano de obra con tu rendimiento por jornada, herramienta y equipo. Eso da el costo directo; arriba pones indirectos, financiamiento, utilidad y cargos adicionales, y sale el precio unitario. Las cantidades salen de las fichas técnicas citadas en cada renglón; los rendimientos y desperdicios son de EJEMPLO.</t>
        </is>
      </c>
    </row>
    <row r="3" ht="29.76" customHeight="1">
      <c r="C3" s="21" t="inlineStr">
        <is>
          <t>Indirectos (EJEMPLO)</t>
        </is>
      </c>
      <c r="D3" s="21" t="inlineStr">
        <is>
          <t>Financiamiento (EJEMPLO)</t>
        </is>
      </c>
      <c r="E3" s="21" t="inlineStr">
        <is>
          <t>Utilidad (EJEMPLO)</t>
        </is>
      </c>
      <c r="F3" s="21" t="inlineStr">
        <is>
          <t>Cargos adicionales</t>
        </is>
      </c>
      <c r="G3" s="21" t="inlineStr">
        <is>
          <t>Factor de sobrecosto</t>
        </is>
      </c>
    </row>
    <row r="4" ht="26" customHeight="1">
      <c r="C4" s="34" t="n">
        <v>0.12</v>
      </c>
      <c r="D4" s="34" t="n">
        <v>0.01</v>
      </c>
      <c r="E4" s="34" t="n">
        <v>0.1</v>
      </c>
      <c r="F4" s="34" t="n">
        <v>0</v>
      </c>
      <c r="G4" s="35">
        <f>ROUND((1+C4)*(1+D4)*(1+E4)*(1+F4),4)</f>
        <v/>
      </c>
    </row>
    <row r="5" ht="18" customHeight="1"/>
    <row r="6" ht="29.76" customHeight="1">
      <c r="A6" s="36" t="inlineStr">
        <is>
          <t>Clave</t>
        </is>
      </c>
      <c r="B6" s="36" t="inlineStr">
        <is>
          <t>Concepto</t>
        </is>
      </c>
      <c r="F6" s="36" t="inlineStr">
        <is>
          <t>Unidad</t>
        </is>
      </c>
      <c r="G6" s="21" t="inlineStr">
        <is>
          <t>Precio unitario</t>
        </is>
      </c>
      <c r="H6" s="21" t="inlineStr">
        <is>
          <t>Cantidad en presupuesto</t>
        </is>
      </c>
      <c r="I6" s="21" t="inlineStr">
        <is>
          <t>Datos de EJEMPLO en esta matriz</t>
        </is>
      </c>
    </row>
    <row r="7" ht="26" customHeight="1">
      <c r="A7" s="37" t="inlineStr">
        <is>
          <t>MUR-02</t>
        </is>
      </c>
      <c r="B7" s="37" t="inlineStr">
        <is>
          <t>Muro de block hueco 15x20x40 cm, asentado con Pegamuro</t>
        </is>
      </c>
      <c r="C7" s="38" t="n"/>
      <c r="D7" s="38" t="n"/>
      <c r="E7" s="39" t="n"/>
      <c r="F7" s="37" t="inlineStr">
        <is>
          <t>m²</t>
        </is>
      </c>
      <c r="G7" s="40">
        <f>G32</f>
        <v/>
      </c>
      <c r="H7" s="41">
        <f>IF($B7="",0,SUMIFS('Presupuesto'!$E$7:$E$18,'Presupuesto'!$C$7:$C$18,$B7))</f>
        <v/>
      </c>
      <c r="I7" s="24">
        <f>SUM(K9:K32)</f>
        <v/>
      </c>
    </row>
    <row r="8" ht="30" customHeight="1">
      <c r="A8" s="25" t="inlineStr">
        <is>
          <t>Clave</t>
        </is>
      </c>
      <c r="B8" s="25" t="inlineStr">
        <is>
          <t>Material</t>
        </is>
      </c>
      <c r="C8" s="25" t="inlineStr">
        <is>
          <t>Unidad</t>
        </is>
      </c>
      <c r="D8" s="26" t="inlineStr">
        <is>
          <t>Cantidad por unidad</t>
        </is>
      </c>
      <c r="E8" s="26" t="inlineStr">
        <is>
          <t>Desperdicio (EJEMPLO)</t>
        </is>
      </c>
      <c r="F8" s="26" t="inlineStr">
        <is>
          <t>Precio</t>
        </is>
      </c>
      <c r="G8" s="26" t="inlineStr">
        <is>
          <t>Importe</t>
        </is>
      </c>
      <c r="H8" s="26" t="inlineStr">
        <is>
          <t>Total en presupuesto</t>
        </is>
      </c>
      <c r="I8" s="25" t="inlineStr">
        <is>
          <t>Nota y fuente</t>
        </is>
      </c>
    </row>
    <row r="9" ht="19.2" customHeight="1">
      <c r="A9" s="29">
        <f>IF($B9="","",IFERROR(INDEX('Insumos'!$A$8:$A$25,MATCH($B9,'Insumos'!$B$8:$B$25,0))&amp;"","NO ESTÁ"))</f>
        <v/>
      </c>
      <c r="B9" s="27" t="inlineStr">
        <is>
          <t>Block hueco de concreto 15x20x40</t>
        </is>
      </c>
      <c r="C9" s="29">
        <f>IF($B9="","",IFERROR(INDEX('Insumos'!$C$8:$C$25,MATCH($B9,'Insumos'!$B$8:$B$25,0))&amp;"",""))</f>
        <v/>
      </c>
      <c r="D9" s="32" t="n">
        <v>12.5</v>
      </c>
      <c r="E9" s="42" t="n">
        <v>0.05</v>
      </c>
      <c r="F9" s="30">
        <f>IF($B9="","",IFERROR(INDEX('Insumos'!$D$8:$D$25,MATCH($B9,'Insumos'!$B$8:$B$25,0)),""))</f>
        <v/>
      </c>
      <c r="G9" s="30">
        <f>IF(OR($B9="",$F9="",$D9=""),"",$D9*(1+$E9)*$F9)</f>
        <v/>
      </c>
      <c r="H9" s="43">
        <f>IF($G9="","",$D9*(1+$E9)*$H$7)</f>
        <v/>
      </c>
      <c r="I9" s="44" t="inlineStr">
        <is>
          <t>Blockmex: 12.5 piezas por m².</t>
        </is>
      </c>
      <c r="J9" t="inlineStr">
        <is>
          <t>M</t>
        </is>
      </c>
      <c r="K9">
        <f>IF($B9="",0,IF(IFERROR(INDEX('Insumos'!$E$8:$E$25,MATCH($B9,'Insumos'!$B$8:$B$25,0)),"")="EJEMPLO",1,0))</f>
        <v/>
      </c>
    </row>
    <row r="10" ht="19.2" customHeight="1">
      <c r="A10" s="29">
        <f>IF($B10="","",IFERROR(INDEX('Insumos'!$A$8:$A$25,MATCH($B10,'Insumos'!$B$8:$B$25,0))&amp;"","NO ESTÁ"))</f>
        <v/>
      </c>
      <c r="B10" s="27" t="inlineStr">
        <is>
          <t>Pegamuro (mortero premezclado para block)</t>
        </is>
      </c>
      <c r="C10" s="29">
        <f>IF($B10="","",IFERROR(INDEX('Insumos'!$C$8:$C$25,MATCH($B10,'Insumos'!$B$8:$B$25,0))&amp;"",""))</f>
        <v/>
      </c>
      <c r="D10" s="32" t="n">
        <v>18.8</v>
      </c>
      <c r="E10" s="42" t="n">
        <v>0.05</v>
      </c>
      <c r="F10" s="30">
        <f>IF($B10="","",IFERROR(INDEX('Insumos'!$D$8:$D$25,MATCH($B10,'Insumos'!$B$8:$B$25,0)),""))</f>
        <v/>
      </c>
      <c r="G10" s="30">
        <f>IF(OR($B10="",$F10="",$D10=""),"",$D10*(1+$E10)*$F10)</f>
        <v/>
      </c>
      <c r="H10" s="43">
        <f>IF($G10="","",$D10*(1+$E10)*$H$7)</f>
        <v/>
      </c>
      <c r="I10" s="44" t="inlineStr">
        <is>
          <t>IBMEX: 18.8 kg de Pegamuro por m² (block de 15).</t>
        </is>
      </c>
      <c r="J10" t="inlineStr">
        <is>
          <t>M</t>
        </is>
      </c>
      <c r="K10">
        <f>IF($B10="",0,IF(IFERROR(INDEX('Insumos'!$E$8:$E$25,MATCH($B10,'Insumos'!$B$8:$B$25,0)),"")="EJEMPLO",1,0))</f>
        <v/>
      </c>
    </row>
    <row r="11" ht="18" customHeight="1">
      <c r="A11" s="29">
        <f>IF($B11="","",IFERROR(INDEX('Insumos'!$A$8:$A$25,MATCH($B11,'Insumos'!$B$8:$B$25,0))&amp;"","NO ESTÁ"))</f>
        <v/>
      </c>
      <c r="B11" s="27" t="n"/>
      <c r="C11" s="29">
        <f>IF($B11="","",IFERROR(INDEX('Insumos'!$C$8:$C$25,MATCH($B11,'Insumos'!$B$8:$B$25,0))&amp;"",""))</f>
        <v/>
      </c>
      <c r="D11" s="32" t="n"/>
      <c r="E11" s="42" t="n"/>
      <c r="F11" s="30">
        <f>IF($B11="","",IFERROR(INDEX('Insumos'!$D$8:$D$25,MATCH($B11,'Insumos'!$B$8:$B$25,0)),""))</f>
        <v/>
      </c>
      <c r="G11" s="30">
        <f>IF(OR($B11="",$F11="",$D11=""),"",$D11*(1+$E11)*$F11)</f>
        <v/>
      </c>
      <c r="H11" s="43">
        <f>IF($G11="","",$D11*(1+$E11)*$H$7)</f>
        <v/>
      </c>
      <c r="I11" s="44" t="n"/>
      <c r="J11" t="inlineStr">
        <is>
          <t>M</t>
        </is>
      </c>
      <c r="K11">
        <f>IF($B11="",0,IF(IFERROR(INDEX('Insumos'!$E$8:$E$25,MATCH($B11,'Insumos'!$B$8:$B$25,0)),"")="EJEMPLO",1,0))</f>
        <v/>
      </c>
    </row>
    <row r="12" ht="18" customHeight="1">
      <c r="A12" s="29">
        <f>IF($B12="","",IFERROR(INDEX('Insumos'!$A$8:$A$25,MATCH($B12,'Insumos'!$B$8:$B$25,0))&amp;"","NO ESTÁ"))</f>
        <v/>
      </c>
      <c r="B12" s="27" t="n"/>
      <c r="C12" s="29">
        <f>IF($B12="","",IFERROR(INDEX('Insumos'!$C$8:$C$25,MATCH($B12,'Insumos'!$B$8:$B$25,0))&amp;"",""))</f>
        <v/>
      </c>
      <c r="D12" s="32" t="n"/>
      <c r="E12" s="42" t="n"/>
      <c r="F12" s="30">
        <f>IF($B12="","",IFERROR(INDEX('Insumos'!$D$8:$D$25,MATCH($B12,'Insumos'!$B$8:$B$25,0)),""))</f>
        <v/>
      </c>
      <c r="G12" s="30">
        <f>IF(OR($B12="",$F12="",$D12=""),"",$D12*(1+$E12)*$F12)</f>
        <v/>
      </c>
      <c r="H12" s="43">
        <f>IF($G12="","",$D12*(1+$E12)*$H$7)</f>
        <v/>
      </c>
      <c r="I12" s="44" t="n"/>
      <c r="J12" t="inlineStr">
        <is>
          <t>M</t>
        </is>
      </c>
      <c r="K12">
        <f>IF($B12="",0,IF(IFERROR(INDEX('Insumos'!$E$8:$E$25,MATCH($B12,'Insumos'!$B$8:$B$25,0)),"")="EJEMPLO",1,0))</f>
        <v/>
      </c>
    </row>
    <row r="13" ht="18" customHeight="1">
      <c r="A13" s="29">
        <f>IF($B13="","",IFERROR(INDEX('Insumos'!$A$8:$A$25,MATCH($B13,'Insumos'!$B$8:$B$25,0))&amp;"","NO ESTÁ"))</f>
        <v/>
      </c>
      <c r="B13" s="27" t="n"/>
      <c r="C13" s="29">
        <f>IF($B13="","",IFERROR(INDEX('Insumos'!$C$8:$C$25,MATCH($B13,'Insumos'!$B$8:$B$25,0))&amp;"",""))</f>
        <v/>
      </c>
      <c r="D13" s="32" t="n"/>
      <c r="E13" s="42" t="n"/>
      <c r="F13" s="30">
        <f>IF($B13="","",IFERROR(INDEX('Insumos'!$D$8:$D$25,MATCH($B13,'Insumos'!$B$8:$B$25,0)),""))</f>
        <v/>
      </c>
      <c r="G13" s="30">
        <f>IF(OR($B13="",$F13="",$D13=""),"",$D13*(1+$E13)*$F13)</f>
        <v/>
      </c>
      <c r="H13" s="43">
        <f>IF($G13="","",$D13*(1+$E13)*$H$7)</f>
        <v/>
      </c>
      <c r="I13" s="44" t="n"/>
      <c r="J13" t="inlineStr">
        <is>
          <t>M</t>
        </is>
      </c>
      <c r="K13">
        <f>IF($B13="",0,IF(IFERROR(INDEX('Insumos'!$E$8:$E$25,MATCH($B13,'Insumos'!$B$8:$B$25,0)),"")="EJEMPLO",1,0))</f>
        <v/>
      </c>
    </row>
    <row r="14" ht="18" customHeight="1">
      <c r="A14" s="29">
        <f>IF($B14="","",IFERROR(INDEX('Insumos'!$A$8:$A$25,MATCH($B14,'Insumos'!$B$8:$B$25,0))&amp;"","NO ESTÁ"))</f>
        <v/>
      </c>
      <c r="B14" s="27" t="n"/>
      <c r="C14" s="29">
        <f>IF($B14="","",IFERROR(INDEX('Insumos'!$C$8:$C$25,MATCH($B14,'Insumos'!$B$8:$B$25,0))&amp;"",""))</f>
        <v/>
      </c>
      <c r="D14" s="32" t="n"/>
      <c r="E14" s="42" t="n"/>
      <c r="F14" s="30">
        <f>IF($B14="","",IFERROR(INDEX('Insumos'!$D$8:$D$25,MATCH($B14,'Insumos'!$B$8:$B$25,0)),""))</f>
        <v/>
      </c>
      <c r="G14" s="30">
        <f>IF(OR($B14="",$F14="",$D14=""),"",$D14*(1+$E14)*$F14)</f>
        <v/>
      </c>
      <c r="H14" s="43">
        <f>IF($G14="","",$D14*(1+$E14)*$H$7)</f>
        <v/>
      </c>
      <c r="I14" s="44" t="n"/>
      <c r="J14" t="inlineStr">
        <is>
          <t>M</t>
        </is>
      </c>
      <c r="K14">
        <f>IF($B14="",0,IF(IFERROR(INDEX('Insumos'!$E$8:$E$25,MATCH($B14,'Insumos'!$B$8:$B$25,0)),"")="EJEMPLO",1,0))</f>
        <v/>
      </c>
    </row>
    <row r="15" ht="18" customHeight="1">
      <c r="A15" s="29">
        <f>IF($B15="","",IFERROR(INDEX('Insumos'!$A$8:$A$25,MATCH($B15,'Insumos'!$B$8:$B$25,0))&amp;"","NO ESTÁ"))</f>
        <v/>
      </c>
      <c r="B15" s="27" t="n"/>
      <c r="C15" s="29">
        <f>IF($B15="","",IFERROR(INDEX('Insumos'!$C$8:$C$25,MATCH($B15,'Insumos'!$B$8:$B$25,0))&amp;"",""))</f>
        <v/>
      </c>
      <c r="D15" s="32" t="n"/>
      <c r="E15" s="42" t="n"/>
      <c r="F15" s="30">
        <f>IF($B15="","",IFERROR(INDEX('Insumos'!$D$8:$D$25,MATCH($B15,'Insumos'!$B$8:$B$25,0)),""))</f>
        <v/>
      </c>
      <c r="G15" s="30">
        <f>IF(OR($B15="",$F15="",$D15=""),"",$D15*(1+$E15)*$F15)</f>
        <v/>
      </c>
      <c r="H15" s="43">
        <f>IF($G15="","",$D15*(1+$E15)*$H$7)</f>
        <v/>
      </c>
      <c r="I15" s="44" t="n"/>
      <c r="J15" t="inlineStr">
        <is>
          <t>M</t>
        </is>
      </c>
      <c r="K15">
        <f>IF($B15="",0,IF(IFERROR(INDEX('Insumos'!$E$8:$E$25,MATCH($B15,'Insumos'!$B$8:$B$25,0)),"")="EJEMPLO",1,0))</f>
        <v/>
      </c>
    </row>
    <row r="16" ht="18" customHeight="1">
      <c r="B16" s="45" t="inlineStr">
        <is>
          <t>Subtotal materiales</t>
        </is>
      </c>
      <c r="C16" s="46" t="n"/>
      <c r="D16" s="46" t="n"/>
      <c r="E16" s="46" t="n"/>
      <c r="F16" s="47" t="n"/>
      <c r="G16" s="33">
        <f>SUM(G9:G15)</f>
        <v/>
      </c>
    </row>
    <row r="17" ht="30" customHeight="1">
      <c r="A17" s="25" t="inlineStr">
        <is>
          <t>Clave</t>
        </is>
      </c>
      <c r="B17" s="25" t="inlineStr">
        <is>
          <t>Mano de obra (cuadrilla)</t>
        </is>
      </c>
      <c r="C17" s="25" t="inlineStr">
        <is>
          <t>Unidad</t>
        </is>
      </c>
      <c r="D17" s="26" t="inlineStr">
        <is>
          <t>Rendimiento por jornada</t>
        </is>
      </c>
      <c r="E17" s="25" t="inlineStr"/>
      <c r="F17" s="26" t="inlineStr">
        <is>
          <t>Costo por jornada</t>
        </is>
      </c>
      <c r="G17" s="26" t="inlineStr">
        <is>
          <t>Importe</t>
        </is>
      </c>
      <c r="H17" s="26" t="inlineStr">
        <is>
          <t>Jornadas en presupuesto</t>
        </is>
      </c>
      <c r="I17" s="25" t="inlineStr">
        <is>
          <t>Nota</t>
        </is>
      </c>
    </row>
    <row r="18" ht="19.2" customHeight="1">
      <c r="A18" s="29">
        <f>IF($B18="","",IFERROR(INDEX('Cuadrillas'!$A$5:$A$10,MATCH($B18,'Cuadrillas'!$B$5:$B$10,0))&amp;"","NO ESTÁ"))</f>
        <v/>
      </c>
      <c r="B18" s="27" t="inlineStr">
        <is>
          <t>1 albañil + 1 peón</t>
        </is>
      </c>
      <c r="C18" s="29">
        <f>IF($B18="","","jornada")</f>
        <v/>
      </c>
      <c r="D18" s="32" t="n">
        <v>10</v>
      </c>
      <c r="E18" s="29" t="n"/>
      <c r="F18" s="30">
        <f>IF($B18="","",IFERROR(INDEX('Cuadrillas'!$I$5:$I$10,MATCH($B18,'Cuadrillas'!$B$5:$B$10,0)),""))</f>
        <v/>
      </c>
      <c r="G18" s="30">
        <f>IF(OR($B18="",$F18="",N($D18)&lt;=0),"",$F18/$D18)</f>
        <v/>
      </c>
      <c r="H18" s="43">
        <f>IF($G18="","",$H$7/$D18)</f>
        <v/>
      </c>
      <c r="I18" s="44" t="inlineStr">
        <is>
          <t>EJEMPLO: pon el rendimiento real de tu cuadrilla.</t>
        </is>
      </c>
      <c r="J18" t="inlineStr">
        <is>
          <t>O</t>
        </is>
      </c>
      <c r="K18">
        <f>IF($B18="",0,IF(OR($D18=$L18,IFERROR(INDEX('Cuadrillas'!$J$5:$J$10,MATCH($B18,'Cuadrillas'!$B$5:$B$10,0)),"")="EJEMPLO"),1,0))</f>
        <v/>
      </c>
      <c r="L18" t="n">
        <v>10</v>
      </c>
    </row>
    <row r="19" ht="18" customHeight="1">
      <c r="A19" s="29">
        <f>IF($B19="","",IFERROR(INDEX('Cuadrillas'!$A$5:$A$10,MATCH($B19,'Cuadrillas'!$B$5:$B$10,0))&amp;"","NO ESTÁ"))</f>
        <v/>
      </c>
      <c r="B19" s="27" t="n"/>
      <c r="C19" s="29">
        <f>IF($B19="","","jornada")</f>
        <v/>
      </c>
      <c r="D19" s="32" t="n"/>
      <c r="E19" s="29" t="n"/>
      <c r="F19" s="30">
        <f>IF($B19="","",IFERROR(INDEX('Cuadrillas'!$I$5:$I$10,MATCH($B19,'Cuadrillas'!$B$5:$B$10,0)),""))</f>
        <v/>
      </c>
      <c r="G19" s="30">
        <f>IF(OR($B19="",$F19="",N($D19)&lt;=0),"",$F19/$D19)</f>
        <v/>
      </c>
      <c r="H19" s="43">
        <f>IF($G19="","",$H$7/$D19)</f>
        <v/>
      </c>
      <c r="I19" s="44" t="n"/>
      <c r="J19" t="inlineStr">
        <is>
          <t>O</t>
        </is>
      </c>
      <c r="K19">
        <f>IF($B19="",0,IF(OR($D19=$L19,IFERROR(INDEX('Cuadrillas'!$J$5:$J$10,MATCH($B19,'Cuadrillas'!$B$5:$B$10,0)),"")="EJEMPLO"),1,0))</f>
        <v/>
      </c>
    </row>
    <row r="20" ht="18" customHeight="1">
      <c r="A20" s="29">
        <f>IF($B20="","",IFERROR(INDEX('Cuadrillas'!$A$5:$A$10,MATCH($B20,'Cuadrillas'!$B$5:$B$10,0))&amp;"","NO ESTÁ"))</f>
        <v/>
      </c>
      <c r="B20" s="27" t="n"/>
      <c r="C20" s="29">
        <f>IF($B20="","","jornada")</f>
        <v/>
      </c>
      <c r="D20" s="32" t="n"/>
      <c r="E20" s="29" t="n"/>
      <c r="F20" s="30">
        <f>IF($B20="","",IFERROR(INDEX('Cuadrillas'!$I$5:$I$10,MATCH($B20,'Cuadrillas'!$B$5:$B$10,0)),""))</f>
        <v/>
      </c>
      <c r="G20" s="30">
        <f>IF(OR($B20="",$F20="",N($D20)&lt;=0),"",$F20/$D20)</f>
        <v/>
      </c>
      <c r="H20" s="43">
        <f>IF($G20="","",$H$7/$D20)</f>
        <v/>
      </c>
      <c r="I20" s="44" t="n"/>
      <c r="J20" t="inlineStr">
        <is>
          <t>O</t>
        </is>
      </c>
      <c r="K20">
        <f>IF($B20="",0,IF(OR($D20=$L20,IFERROR(INDEX('Cuadrillas'!$J$5:$J$10,MATCH($B20,'Cuadrillas'!$B$5:$B$10,0)),"")="EJEMPLO"),1,0))</f>
        <v/>
      </c>
    </row>
    <row r="21" ht="18" customHeight="1">
      <c r="B21" s="45" t="inlineStr">
        <is>
          <t>Subtotal mano de obra</t>
        </is>
      </c>
      <c r="C21" s="46" t="n"/>
      <c r="D21" s="46" t="n"/>
      <c r="E21" s="46" t="n"/>
      <c r="F21" s="47" t="n"/>
      <c r="G21" s="33">
        <f>SUM(G18:G20)</f>
        <v/>
      </c>
    </row>
    <row r="22" ht="30" customHeight="1">
      <c r="A22" s="25" t="inlineStr">
        <is>
          <t>Clave</t>
        </is>
      </c>
      <c r="B22" s="25" t="inlineStr">
        <is>
          <t>Herramienta y equipo</t>
        </is>
      </c>
      <c r="C22" s="25" t="inlineStr">
        <is>
          <t>Unidad</t>
        </is>
      </c>
      <c r="D22" s="26" t="inlineStr">
        <is>
          <t>Horas por unidad</t>
        </is>
      </c>
      <c r="E22" s="25" t="inlineStr"/>
      <c r="F22" s="26" t="inlineStr">
        <is>
          <t>Costo por hora</t>
        </is>
      </c>
      <c r="G22" s="26" t="inlineStr">
        <is>
          <t>Importe</t>
        </is>
      </c>
      <c r="H22" s="26" t="inlineStr">
        <is>
          <t>Horas en presupuesto</t>
        </is>
      </c>
      <c r="I22" s="25" t="inlineStr">
        <is>
          <t>Nota</t>
        </is>
      </c>
    </row>
    <row r="23" ht="32.40000000000001" customHeight="1">
      <c r="A23" s="29" t="n"/>
      <c r="B23" s="29" t="inlineStr">
        <is>
          <t>Herramienta menor</t>
        </is>
      </c>
      <c r="C23" s="29" t="inlineStr">
        <is>
          <t>% de MO</t>
        </is>
      </c>
      <c r="D23" s="42" t="n">
        <v>0.03</v>
      </c>
      <c r="E23" s="29" t="n"/>
      <c r="F23" s="30">
        <f>G21</f>
        <v/>
      </c>
      <c r="G23" s="30">
        <f>N($D23)*$F23</f>
        <v/>
      </c>
      <c r="H23" s="30">
        <f>$G23*$H$7</f>
        <v/>
      </c>
      <c r="I23" s="44" t="inlineStr">
        <is>
          <t>EJEMPLO: % de la mano de obra para el desgaste de la herramienta de mano.</t>
        </is>
      </c>
      <c r="J23" t="inlineStr">
        <is>
          <t>H</t>
        </is>
      </c>
      <c r="K23">
        <f>IF(N($D23)=0,0,IF($D23=$L23,1,0))</f>
        <v/>
      </c>
      <c r="L23" t="n">
        <v>0.03</v>
      </c>
    </row>
    <row r="24" ht="18" customHeight="1">
      <c r="A24" s="29">
        <f>IF($B24="","",IFERROR(INDEX('Insumos'!$A$40:$A$42,MATCH($B24,'Insumos'!$B$40:$B$42,0))&amp;"","NO ESTÁ"))</f>
        <v/>
      </c>
      <c r="B24" s="27" t="n"/>
      <c r="C24" s="29">
        <f>IF($B24="","",IFERROR(INDEX('Insumos'!$C$40:$C$42,MATCH($B24,'Insumos'!$B$40:$B$42,0))&amp;"",""))</f>
        <v/>
      </c>
      <c r="D24" s="32" t="n"/>
      <c r="E24" s="29" t="n"/>
      <c r="F24" s="30">
        <f>IF($B24="","",IFERROR(INDEX('Insumos'!$D$40:$D$42,MATCH($B24,'Insumos'!$B$40:$B$42,0)),""))</f>
        <v/>
      </c>
      <c r="G24" s="30">
        <f>IF(OR($B24="",$F24="",$D24=""),"",$D24*$F24)</f>
        <v/>
      </c>
      <c r="H24" s="43">
        <f>IF($G24="","",$D24*$H$7)</f>
        <v/>
      </c>
      <c r="I24" s="44" t="n"/>
      <c r="J24" t="inlineStr">
        <is>
          <t>E</t>
        </is>
      </c>
      <c r="K24">
        <f>IF($B24="",0,IF(OR($D24=$L24,IFERROR(INDEX('Insumos'!$E$40:$E$42,MATCH($B24,'Insumos'!$B$40:$B$42,0)),"")="EJEMPLO"),1,0))</f>
        <v/>
      </c>
    </row>
    <row r="25" ht="18" customHeight="1">
      <c r="A25" s="29">
        <f>IF($B25="","",IFERROR(INDEX('Insumos'!$A$40:$A$42,MATCH($B25,'Insumos'!$B$40:$B$42,0))&amp;"","NO ESTÁ"))</f>
        <v/>
      </c>
      <c r="B25" s="27" t="n"/>
      <c r="C25" s="29">
        <f>IF($B25="","",IFERROR(INDEX('Insumos'!$C$40:$C$42,MATCH($B25,'Insumos'!$B$40:$B$42,0))&amp;"",""))</f>
        <v/>
      </c>
      <c r="D25" s="32" t="n"/>
      <c r="E25" s="29" t="n"/>
      <c r="F25" s="30">
        <f>IF($B25="","",IFERROR(INDEX('Insumos'!$D$40:$D$42,MATCH($B25,'Insumos'!$B$40:$B$42,0)),""))</f>
        <v/>
      </c>
      <c r="G25" s="30">
        <f>IF(OR($B25="",$F25="",$D25=""),"",$D25*$F25)</f>
        <v/>
      </c>
      <c r="H25" s="43">
        <f>IF($G25="","",$D25*$H$7)</f>
        <v/>
      </c>
      <c r="I25" s="44" t="n"/>
      <c r="J25" t="inlineStr">
        <is>
          <t>E</t>
        </is>
      </c>
      <c r="K25">
        <f>IF($B25="",0,IF(OR($D25=$L25,IFERROR(INDEX('Insumos'!$E$40:$E$42,MATCH($B25,'Insumos'!$B$40:$B$42,0)),"")="EJEMPLO"),1,0))</f>
        <v/>
      </c>
    </row>
    <row r="26" ht="18" customHeight="1">
      <c r="B26" s="45" t="inlineStr">
        <is>
          <t>Subtotal herramienta y equipo</t>
        </is>
      </c>
      <c r="C26" s="46" t="n"/>
      <c r="D26" s="46" t="n"/>
      <c r="E26" s="46" t="n"/>
      <c r="F26" s="47" t="n"/>
      <c r="G26" s="33">
        <f>SUM(G23:G25)</f>
        <v/>
      </c>
    </row>
    <row r="27" ht="18" customHeight="1">
      <c r="B27" s="45" t="inlineStr">
        <is>
          <t>Costo directo</t>
        </is>
      </c>
      <c r="C27" s="46" t="n"/>
      <c r="D27" s="46" t="n"/>
      <c r="E27" s="46" t="n"/>
      <c r="F27" s="47" t="n"/>
      <c r="G27" s="33">
        <f>G16+G21+G26</f>
        <v/>
      </c>
    </row>
    <row r="28" ht="18" customHeight="1">
      <c r="B28" s="48" t="inlineStr">
        <is>
          <t>Indirectos</t>
        </is>
      </c>
      <c r="C28" s="29" t="n"/>
      <c r="D28" s="49">
        <f>$C$4</f>
        <v/>
      </c>
      <c r="E28" s="50" t="inlineStr">
        <is>
          <t>sobre</t>
        </is>
      </c>
      <c r="F28" s="30">
        <f>G27</f>
        <v/>
      </c>
      <c r="G28" s="30">
        <f>$D28*$F28</f>
        <v/>
      </c>
    </row>
    <row r="29" ht="18" customHeight="1">
      <c r="B29" s="48" t="inlineStr">
        <is>
          <t>Financiamiento</t>
        </is>
      </c>
      <c r="C29" s="29" t="n"/>
      <c r="D29" s="49">
        <f>$D$4</f>
        <v/>
      </c>
      <c r="E29" s="50" t="inlineStr">
        <is>
          <t>sobre</t>
        </is>
      </c>
      <c r="F29" s="30">
        <f>G27+G28</f>
        <v/>
      </c>
      <c r="G29" s="30">
        <f>$D29*$F29</f>
        <v/>
      </c>
    </row>
    <row r="30" ht="18" customHeight="1">
      <c r="B30" s="48" t="inlineStr">
        <is>
          <t>Utilidad</t>
        </is>
      </c>
      <c r="C30" s="29" t="n"/>
      <c r="D30" s="49">
        <f>$E$4</f>
        <v/>
      </c>
      <c r="E30" s="50" t="inlineStr">
        <is>
          <t>sobre</t>
        </is>
      </c>
      <c r="F30" s="30">
        <f>G27+G28+G29</f>
        <v/>
      </c>
      <c r="G30" s="30">
        <f>$D30*$F30</f>
        <v/>
      </c>
    </row>
    <row r="31" ht="18" customHeight="1">
      <c r="B31" s="48" t="inlineStr">
        <is>
          <t>Cargos adicionales</t>
        </is>
      </c>
      <c r="C31" s="29" t="n"/>
      <c r="D31" s="49">
        <f>$F$4</f>
        <v/>
      </c>
      <c r="E31" s="50" t="inlineStr">
        <is>
          <t>sobre</t>
        </is>
      </c>
      <c r="F31" s="30">
        <f>G27+G28+G29+G30</f>
        <v/>
      </c>
      <c r="G31" s="30">
        <f>$D31*$F31</f>
        <v/>
      </c>
    </row>
    <row r="32" ht="26" customHeight="1">
      <c r="B32" s="51" t="inlineStr">
        <is>
          <t>Precio unitario</t>
        </is>
      </c>
      <c r="G32" s="40">
        <f>ROUND(SUM(G27:G31),2)</f>
        <v/>
      </c>
    </row>
    <row r="33" ht="18" customHeight="1"/>
    <row r="34" ht="29.76" customHeight="1">
      <c r="A34" s="36" t="inlineStr">
        <is>
          <t>Clave</t>
        </is>
      </c>
      <c r="B34" s="36" t="inlineStr">
        <is>
          <t>Concepto</t>
        </is>
      </c>
      <c r="F34" s="36" t="inlineStr">
        <is>
          <t>Unidad</t>
        </is>
      </c>
      <c r="G34" s="21" t="inlineStr">
        <is>
          <t>Precio unitario</t>
        </is>
      </c>
      <c r="H34" s="21" t="inlineStr">
        <is>
          <t>Cantidad en presupuesto</t>
        </is>
      </c>
      <c r="I34" s="21" t="inlineStr">
        <is>
          <t>Datos de EJEMPLO en esta matriz</t>
        </is>
      </c>
    </row>
    <row r="35" ht="26" customHeight="1">
      <c r="A35" s="37" t="inlineStr">
        <is>
          <t>EST-01</t>
        </is>
      </c>
      <c r="B35" s="37" t="inlineStr">
        <is>
          <t>Castillo 15x15, f'c 200, electrosoldado 15x15-4</t>
        </is>
      </c>
      <c r="C35" s="38" t="n"/>
      <c r="D35" s="38" t="n"/>
      <c r="E35" s="39" t="n"/>
      <c r="F35" s="37" t="inlineStr">
        <is>
          <t>m</t>
        </is>
      </c>
      <c r="G35" s="40">
        <f>G60</f>
        <v/>
      </c>
      <c r="H35" s="41">
        <f>IF($B35="",0,SUMIFS('Presupuesto'!$E$7:$E$18,'Presupuesto'!$C$7:$C$18,$B35))</f>
        <v/>
      </c>
      <c r="I35" s="24">
        <f>SUM(K37:K60)</f>
        <v/>
      </c>
    </row>
    <row r="36" ht="30" customHeight="1">
      <c r="A36" s="25" t="inlineStr">
        <is>
          <t>Clave</t>
        </is>
      </c>
      <c r="B36" s="25" t="inlineStr">
        <is>
          <t>Material</t>
        </is>
      </c>
      <c r="C36" s="25" t="inlineStr">
        <is>
          <t>Unidad</t>
        </is>
      </c>
      <c r="D36" s="26" t="inlineStr">
        <is>
          <t>Cantidad por unidad</t>
        </is>
      </c>
      <c r="E36" s="26" t="inlineStr">
        <is>
          <t>Desperdicio (EJEMPLO)</t>
        </is>
      </c>
      <c r="F36" s="26" t="inlineStr">
        <is>
          <t>Precio</t>
        </is>
      </c>
      <c r="G36" s="26" t="inlineStr">
        <is>
          <t>Importe</t>
        </is>
      </c>
      <c r="H36" s="26" t="inlineStr">
        <is>
          <t>Total en presupuesto</t>
        </is>
      </c>
      <c r="I36" s="25" t="inlineStr">
        <is>
          <t>Nota y fuente</t>
        </is>
      </c>
    </row>
    <row r="37" ht="32.40000000000001" customHeight="1">
      <c r="A37" s="29">
        <f>IF($B37="","",IFERROR(INDEX('Insumos'!$A$8:$A$25,MATCH($B37,'Insumos'!$B$8:$B$25,0))&amp;"","NO ESTÁ"))</f>
        <v/>
      </c>
      <c r="B37" s="27" t="inlineStr">
        <is>
          <t>Cemento gris CPC 30R (bulto)</t>
        </is>
      </c>
      <c r="C37" s="29">
        <f>IF($B37="","",IFERROR(INDEX('Insumos'!$C$8:$C$25,MATCH($B37,'Insumos'!$B$8:$B$25,0))&amp;"",""))</f>
        <v/>
      </c>
      <c r="D37" s="32">
        <f>350*0.0225/'Insumos'!$A$4</f>
        <v/>
      </c>
      <c r="E37" s="42" t="n">
        <v>0.05</v>
      </c>
      <c r="F37" s="30">
        <f>IF($B37="","",IFERROR(INDEX('Insumos'!$D$8:$D$25,MATCH($B37,'Insumos'!$B$8:$B$25,0)),""))</f>
        <v/>
      </c>
      <c r="G37" s="30">
        <f>IF(OR($B37="",$F37="",$D37=""),"",$D37*(1+$E37)*$F37)</f>
        <v/>
      </c>
      <c r="H37" s="43">
        <f>IF($G37="","",$D37*(1+$E37)*$H$35)</f>
        <v/>
      </c>
      <c r="I37" s="44" t="inlineStr">
        <is>
          <t>Moctezuma f'c 200: 7 bultos de 50 kg por m³ × 0.0225 m³ (15 x 15 cm).</t>
        </is>
      </c>
      <c r="J37" t="inlineStr">
        <is>
          <t>M</t>
        </is>
      </c>
      <c r="K37">
        <f>IF($B37="",0,IF(IFERROR(INDEX('Insumos'!$E$8:$E$25,MATCH($B37,'Insumos'!$B$8:$B$25,0)),"")="EJEMPLO",1,0))</f>
        <v/>
      </c>
    </row>
    <row r="38" ht="32.40000000000001" customHeight="1">
      <c r="A38" s="29">
        <f>IF($B38="","",IFERROR(INDEX('Insumos'!$A$8:$A$25,MATCH($B38,'Insumos'!$B$8:$B$25,0))&amp;"","NO ESTÁ"))</f>
        <v/>
      </c>
      <c r="B38" s="27" t="inlineStr">
        <is>
          <t>Arena</t>
        </is>
      </c>
      <c r="C38" s="29">
        <f>IF($B38="","",IFERROR(INDEX('Insumos'!$C$8:$C$25,MATCH($B38,'Insumos'!$B$8:$B$25,0))&amp;"",""))</f>
        <v/>
      </c>
      <c r="D38" s="32">
        <f>7*4.5*0.018*0.0225</f>
        <v/>
      </c>
      <c r="E38" s="42" t="n">
        <v>0.05</v>
      </c>
      <c r="F38" s="30">
        <f>IF($B38="","",IFERROR(INDEX('Insumos'!$D$8:$D$25,MATCH($B38,'Insumos'!$B$8:$B$25,0)),""))</f>
        <v/>
      </c>
      <c r="G38" s="30">
        <f>IF(OR($B38="",$F38="",$D38=""),"",$D38*(1+$E38)*$F38)</f>
        <v/>
      </c>
      <c r="H38" s="43">
        <f>IF($G38="","",$D38*(1+$E38)*$H$35)</f>
        <v/>
      </c>
      <c r="I38" s="44" t="inlineStr">
        <is>
          <t>Moctezuma f'c 200: 4.5 botes de 18 L por bulto × 0.0225 m³ (15 x 15 cm).</t>
        </is>
      </c>
      <c r="J38" t="inlineStr">
        <is>
          <t>M</t>
        </is>
      </c>
      <c r="K38">
        <f>IF($B38="",0,IF(IFERROR(INDEX('Insumos'!$E$8:$E$25,MATCH($B38,'Insumos'!$B$8:$B$25,0)),"")="EJEMPLO",1,0))</f>
        <v/>
      </c>
    </row>
    <row r="39" ht="32.40000000000001" customHeight="1">
      <c r="A39" s="29">
        <f>IF($B39="","",IFERROR(INDEX('Insumos'!$A$8:$A$25,MATCH($B39,'Insumos'!$B$8:$B$25,0))&amp;"","NO ESTÁ"))</f>
        <v/>
      </c>
      <c r="B39" s="27" t="inlineStr">
        <is>
          <t>Grava de 3/4"</t>
        </is>
      </c>
      <c r="C39" s="29">
        <f>IF($B39="","",IFERROR(INDEX('Insumos'!$C$8:$C$25,MATCH($B39,'Insumos'!$B$8:$B$25,0))&amp;"",""))</f>
        <v/>
      </c>
      <c r="D39" s="32">
        <f>7*5.5*0.018*0.0225</f>
        <v/>
      </c>
      <c r="E39" s="42" t="n">
        <v>0.05</v>
      </c>
      <c r="F39" s="30">
        <f>IF($B39="","",IFERROR(INDEX('Insumos'!$D$8:$D$25,MATCH($B39,'Insumos'!$B$8:$B$25,0)),""))</f>
        <v/>
      </c>
      <c r="G39" s="30">
        <f>IF(OR($B39="",$F39="",$D39=""),"",$D39*(1+$E39)*$F39)</f>
        <v/>
      </c>
      <c r="H39" s="43">
        <f>IF($G39="","",$D39*(1+$E39)*$H$35)</f>
        <v/>
      </c>
      <c r="I39" s="44" t="inlineStr">
        <is>
          <t>Moctezuma f'c 200: 5.5 botes de 18 L por bulto × 0.0225 m³ (15 x 15 cm).</t>
        </is>
      </c>
      <c r="J39" t="inlineStr">
        <is>
          <t>M</t>
        </is>
      </c>
      <c r="K39">
        <f>IF($B39="",0,IF(IFERROR(INDEX('Insumos'!$E$8:$E$25,MATCH($B39,'Insumos'!$B$8:$B$25,0)),"")="EJEMPLO",1,0))</f>
        <v/>
      </c>
    </row>
    <row r="40" ht="32.40000000000001" customHeight="1">
      <c r="A40" s="29">
        <f>IF($B40="","",IFERROR(INDEX('Insumos'!$A$8:$A$25,MATCH($B40,'Insumos'!$B$8:$B$25,0))&amp;"","NO ESTÁ"))</f>
        <v/>
      </c>
      <c r="B40" s="27" t="inlineStr">
        <is>
          <t>Agua</t>
        </is>
      </c>
      <c r="C40" s="29">
        <f>IF($B40="","",IFERROR(INDEX('Insumos'!$C$8:$C$25,MATCH($B40,'Insumos'!$B$8:$B$25,0))&amp;"",""))</f>
        <v/>
      </c>
      <c r="D40" s="32">
        <f>7*1.75*0.018*0.0225</f>
        <v/>
      </c>
      <c r="E40" s="42" t="n">
        <v>0</v>
      </c>
      <c r="F40" s="30">
        <f>IF($B40="","",IFERROR(INDEX('Insumos'!$D$8:$D$25,MATCH($B40,'Insumos'!$B$8:$B$25,0)),""))</f>
        <v/>
      </c>
      <c r="G40" s="30">
        <f>IF(OR($B40="",$F40="",$D40=""),"",$D40*(1+$E40)*$F40)</f>
        <v/>
      </c>
      <c r="H40" s="43">
        <f>IF($G40="","",$D40*(1+$E40)*$H$35)</f>
        <v/>
      </c>
      <c r="I40" s="44" t="inlineStr">
        <is>
          <t>Moctezuma f'c 200: 1.75 botes de 18 L de agua por bulto × 0.0225 m³ (15 x 15 cm).</t>
        </is>
      </c>
      <c r="J40" t="inlineStr">
        <is>
          <t>M</t>
        </is>
      </c>
      <c r="K40">
        <f>IF($B40="",0,IF(IFERROR(INDEX('Insumos'!$E$8:$E$25,MATCH($B40,'Insumos'!$B$8:$B$25,0)),"")="EJEMPLO",1,0))</f>
        <v/>
      </c>
    </row>
    <row r="41" ht="32.40000000000001" customHeight="1">
      <c r="A41" s="29">
        <f>IF($B41="","",IFERROR(INDEX('Insumos'!$A$8:$A$25,MATCH($B41,'Insumos'!$B$8:$B$25,0))&amp;"","NO ESTÁ"))</f>
        <v/>
      </c>
      <c r="B41" s="27" t="inlineStr">
        <is>
          <t>Castillo electrosoldado 15x15-4, pieza de 6 m</t>
        </is>
      </c>
      <c r="C41" s="29">
        <f>IF($B41="","",IFERROR(INDEX('Insumos'!$C$8:$C$25,MATCH($B41,'Insumos'!$B$8:$B$25,0))&amp;"",""))</f>
        <v/>
      </c>
      <c r="D41" s="32">
        <f>1/6</f>
        <v/>
      </c>
      <c r="E41" s="42" t="n">
        <v>0.1</v>
      </c>
      <c r="F41" s="30">
        <f>IF($B41="","",IFERROR(INDEX('Insumos'!$D$8:$D$25,MATCH($B41,'Insumos'!$B$8:$B$25,0)),""))</f>
        <v/>
      </c>
      <c r="G41" s="30">
        <f>IF(OR($B41="",$F41="",$D41=""),"",$D41*(1+$E41)*$F41)</f>
        <v/>
      </c>
      <c r="H41" s="43">
        <f>IF($G41="","",$D41*(1+$E41)*$H$35)</f>
        <v/>
      </c>
      <c r="I41" s="44" t="inlineStr">
        <is>
          <t>Deacero: piezas de 6 m, 1/6 por metro. Traslapes según plano.</t>
        </is>
      </c>
      <c r="J41" t="inlineStr">
        <is>
          <t>M</t>
        </is>
      </c>
      <c r="K41">
        <f>IF($B41="",0,IF(IFERROR(INDEX('Insumos'!$E$8:$E$25,MATCH($B41,'Insumos'!$B$8:$B$25,0)),"")="EJEMPLO",1,0))</f>
        <v/>
      </c>
    </row>
    <row r="42" ht="19.2" customHeight="1">
      <c r="A42" s="29">
        <f>IF($B42="","",IFERROR(INDEX('Insumos'!$A$8:$A$25,MATCH($B42,'Insumos'!$B$8:$B$25,0))&amp;"","NO ESTÁ"))</f>
        <v/>
      </c>
      <c r="B42" s="27" t="inlineStr">
        <is>
          <t>Cimbra de madera, costo por m² de contacto</t>
        </is>
      </c>
      <c r="C42" s="29">
        <f>IF($B42="","",IFERROR(INDEX('Insumos'!$C$8:$C$25,MATCH($B42,'Insumos'!$B$8:$B$25,0))&amp;"",""))</f>
        <v/>
      </c>
      <c r="D42" s="32" t="n">
        <v>0.3</v>
      </c>
      <c r="E42" s="42" t="n">
        <v>0</v>
      </c>
      <c r="F42" s="30">
        <f>IF($B42="","",IFERROR(INDEX('Insumos'!$D$8:$D$25,MATCH($B42,'Insumos'!$B$8:$B$25,0)),""))</f>
        <v/>
      </c>
      <c r="G42" s="30">
        <f>IF(OR($B42="",$F42="",$D42=""),"",$D42*(1+$E42)*$F42)</f>
        <v/>
      </c>
      <c r="H42" s="43">
        <f>IF($G42="","",$D42*(1+$E42)*$H$35)</f>
        <v/>
      </c>
      <c r="I42" s="44" t="inlineStr">
        <is>
          <t>Geometría: 2 caras de 15 cm cimbradas por metro.</t>
        </is>
      </c>
      <c r="J42" t="inlineStr">
        <is>
          <t>M</t>
        </is>
      </c>
      <c r="K42">
        <f>IF($B42="",0,IF(IFERROR(INDEX('Insumos'!$E$8:$E$25,MATCH($B42,'Insumos'!$B$8:$B$25,0)),"")="EJEMPLO",1,0))</f>
        <v/>
      </c>
    </row>
    <row r="43" ht="18" customHeight="1">
      <c r="A43" s="29">
        <f>IF($B43="","",IFERROR(INDEX('Insumos'!$A$8:$A$25,MATCH($B43,'Insumos'!$B$8:$B$25,0))&amp;"","NO ESTÁ"))</f>
        <v/>
      </c>
      <c r="B43" s="27" t="n"/>
      <c r="C43" s="29">
        <f>IF($B43="","",IFERROR(INDEX('Insumos'!$C$8:$C$25,MATCH($B43,'Insumos'!$B$8:$B$25,0))&amp;"",""))</f>
        <v/>
      </c>
      <c r="D43" s="32" t="n"/>
      <c r="E43" s="42" t="n"/>
      <c r="F43" s="30">
        <f>IF($B43="","",IFERROR(INDEX('Insumos'!$D$8:$D$25,MATCH($B43,'Insumos'!$B$8:$B$25,0)),""))</f>
        <v/>
      </c>
      <c r="G43" s="30">
        <f>IF(OR($B43="",$F43="",$D43=""),"",$D43*(1+$E43)*$F43)</f>
        <v/>
      </c>
      <c r="H43" s="43">
        <f>IF($G43="","",$D43*(1+$E43)*$H$35)</f>
        <v/>
      </c>
      <c r="I43" s="44" t="n"/>
      <c r="J43" t="inlineStr">
        <is>
          <t>M</t>
        </is>
      </c>
      <c r="K43">
        <f>IF($B43="",0,IF(IFERROR(INDEX('Insumos'!$E$8:$E$25,MATCH($B43,'Insumos'!$B$8:$B$25,0)),"")="EJEMPLO",1,0))</f>
        <v/>
      </c>
    </row>
    <row r="44" ht="18" customHeight="1">
      <c r="B44" s="45" t="inlineStr">
        <is>
          <t>Subtotal materiales</t>
        </is>
      </c>
      <c r="C44" s="46" t="n"/>
      <c r="D44" s="46" t="n"/>
      <c r="E44" s="46" t="n"/>
      <c r="F44" s="47" t="n"/>
      <c r="G44" s="33">
        <f>SUM(G37:G43)</f>
        <v/>
      </c>
    </row>
    <row r="45" ht="30" customHeight="1">
      <c r="A45" s="25" t="inlineStr">
        <is>
          <t>Clave</t>
        </is>
      </c>
      <c r="B45" s="25" t="inlineStr">
        <is>
          <t>Mano de obra (cuadrilla)</t>
        </is>
      </c>
      <c r="C45" s="25" t="inlineStr">
        <is>
          <t>Unidad</t>
        </is>
      </c>
      <c r="D45" s="26" t="inlineStr">
        <is>
          <t>Rendimiento por jornada</t>
        </is>
      </c>
      <c r="E45" s="25" t="inlineStr"/>
      <c r="F45" s="26" t="inlineStr">
        <is>
          <t>Costo por jornada</t>
        </is>
      </c>
      <c r="G45" s="26" t="inlineStr">
        <is>
          <t>Importe</t>
        </is>
      </c>
      <c r="H45" s="26" t="inlineStr">
        <is>
          <t>Jornadas en presupuesto</t>
        </is>
      </c>
      <c r="I45" s="25" t="inlineStr">
        <is>
          <t>Nota</t>
        </is>
      </c>
    </row>
    <row r="46" ht="19.2" customHeight="1">
      <c r="A46" s="29">
        <f>IF($B46="","",IFERROR(INDEX('Cuadrillas'!$A$5:$A$10,MATCH($B46,'Cuadrillas'!$B$5:$B$10,0))&amp;"","NO ESTÁ"))</f>
        <v/>
      </c>
      <c r="B46" s="27" t="inlineStr">
        <is>
          <t>1 albañil + 1 peón</t>
        </is>
      </c>
      <c r="C46" s="29">
        <f>IF($B46="","","jornada")</f>
        <v/>
      </c>
      <c r="D46" s="32" t="n">
        <v>8</v>
      </c>
      <c r="E46" s="29" t="n"/>
      <c r="F46" s="30">
        <f>IF($B46="","",IFERROR(INDEX('Cuadrillas'!$I$5:$I$10,MATCH($B46,'Cuadrillas'!$B$5:$B$10,0)),""))</f>
        <v/>
      </c>
      <c r="G46" s="30">
        <f>IF(OR($B46="",$F46="",N($D46)&lt;=0),"",$F46/$D46)</f>
        <v/>
      </c>
      <c r="H46" s="43">
        <f>IF($G46="","",$H$35/$D46)</f>
        <v/>
      </c>
      <c r="I46" s="44" t="inlineStr">
        <is>
          <t>EJEMPLO: pon el rendimiento real de tu cuadrilla.</t>
        </is>
      </c>
      <c r="J46" t="inlineStr">
        <is>
          <t>O</t>
        </is>
      </c>
      <c r="K46">
        <f>IF($B46="",0,IF(OR($D46=$L46,IFERROR(INDEX('Cuadrillas'!$J$5:$J$10,MATCH($B46,'Cuadrillas'!$B$5:$B$10,0)),"")="EJEMPLO"),1,0))</f>
        <v/>
      </c>
      <c r="L46" t="n">
        <v>8</v>
      </c>
    </row>
    <row r="47" ht="18" customHeight="1">
      <c r="A47" s="29">
        <f>IF($B47="","",IFERROR(INDEX('Cuadrillas'!$A$5:$A$10,MATCH($B47,'Cuadrillas'!$B$5:$B$10,0))&amp;"","NO ESTÁ"))</f>
        <v/>
      </c>
      <c r="B47" s="27" t="n"/>
      <c r="C47" s="29">
        <f>IF($B47="","","jornada")</f>
        <v/>
      </c>
      <c r="D47" s="32" t="n"/>
      <c r="E47" s="29" t="n"/>
      <c r="F47" s="30">
        <f>IF($B47="","",IFERROR(INDEX('Cuadrillas'!$I$5:$I$10,MATCH($B47,'Cuadrillas'!$B$5:$B$10,0)),""))</f>
        <v/>
      </c>
      <c r="G47" s="30">
        <f>IF(OR($B47="",$F47="",N($D47)&lt;=0),"",$F47/$D47)</f>
        <v/>
      </c>
      <c r="H47" s="43">
        <f>IF($G47="","",$H$35/$D47)</f>
        <v/>
      </c>
      <c r="I47" s="44" t="n"/>
      <c r="J47" t="inlineStr">
        <is>
          <t>O</t>
        </is>
      </c>
      <c r="K47">
        <f>IF($B47="",0,IF(OR($D47=$L47,IFERROR(INDEX('Cuadrillas'!$J$5:$J$10,MATCH($B47,'Cuadrillas'!$B$5:$B$10,0)),"")="EJEMPLO"),1,0))</f>
        <v/>
      </c>
    </row>
    <row r="48" ht="18" customHeight="1">
      <c r="A48" s="29">
        <f>IF($B48="","",IFERROR(INDEX('Cuadrillas'!$A$5:$A$10,MATCH($B48,'Cuadrillas'!$B$5:$B$10,0))&amp;"","NO ESTÁ"))</f>
        <v/>
      </c>
      <c r="B48" s="27" t="n"/>
      <c r="C48" s="29">
        <f>IF($B48="","","jornada")</f>
        <v/>
      </c>
      <c r="D48" s="32" t="n"/>
      <c r="E48" s="29" t="n"/>
      <c r="F48" s="30">
        <f>IF($B48="","",IFERROR(INDEX('Cuadrillas'!$I$5:$I$10,MATCH($B48,'Cuadrillas'!$B$5:$B$10,0)),""))</f>
        <v/>
      </c>
      <c r="G48" s="30">
        <f>IF(OR($B48="",$F48="",N($D48)&lt;=0),"",$F48/$D48)</f>
        <v/>
      </c>
      <c r="H48" s="43">
        <f>IF($G48="","",$H$35/$D48)</f>
        <v/>
      </c>
      <c r="I48" s="44" t="n"/>
      <c r="J48" t="inlineStr">
        <is>
          <t>O</t>
        </is>
      </c>
      <c r="K48">
        <f>IF($B48="",0,IF(OR($D48=$L48,IFERROR(INDEX('Cuadrillas'!$J$5:$J$10,MATCH($B48,'Cuadrillas'!$B$5:$B$10,0)),"")="EJEMPLO"),1,0))</f>
        <v/>
      </c>
    </row>
    <row r="49" ht="18" customHeight="1">
      <c r="B49" s="45" t="inlineStr">
        <is>
          <t>Subtotal mano de obra</t>
        </is>
      </c>
      <c r="C49" s="46" t="n"/>
      <c r="D49" s="46" t="n"/>
      <c r="E49" s="46" t="n"/>
      <c r="F49" s="47" t="n"/>
      <c r="G49" s="33">
        <f>SUM(G46:G48)</f>
        <v/>
      </c>
    </row>
    <row r="50" ht="30" customHeight="1">
      <c r="A50" s="25" t="inlineStr">
        <is>
          <t>Clave</t>
        </is>
      </c>
      <c r="B50" s="25" t="inlineStr">
        <is>
          <t>Herramienta y equipo</t>
        </is>
      </c>
      <c r="C50" s="25" t="inlineStr">
        <is>
          <t>Unidad</t>
        </is>
      </c>
      <c r="D50" s="26" t="inlineStr">
        <is>
          <t>Horas por unidad</t>
        </is>
      </c>
      <c r="E50" s="25" t="inlineStr"/>
      <c r="F50" s="26" t="inlineStr">
        <is>
          <t>Costo por hora</t>
        </is>
      </c>
      <c r="G50" s="26" t="inlineStr">
        <is>
          <t>Importe</t>
        </is>
      </c>
      <c r="H50" s="26" t="inlineStr">
        <is>
          <t>Horas en presupuesto</t>
        </is>
      </c>
      <c r="I50" s="25" t="inlineStr">
        <is>
          <t>Nota</t>
        </is>
      </c>
    </row>
    <row r="51" ht="32.40000000000001" customHeight="1">
      <c r="A51" s="29" t="n"/>
      <c r="B51" s="29" t="inlineStr">
        <is>
          <t>Herramienta menor</t>
        </is>
      </c>
      <c r="C51" s="29" t="inlineStr">
        <is>
          <t>% de MO</t>
        </is>
      </c>
      <c r="D51" s="42" t="n">
        <v>0.03</v>
      </c>
      <c r="E51" s="29" t="n"/>
      <c r="F51" s="30">
        <f>G49</f>
        <v/>
      </c>
      <c r="G51" s="30">
        <f>N($D51)*$F51</f>
        <v/>
      </c>
      <c r="H51" s="30">
        <f>$G51*$H$35</f>
        <v/>
      </c>
      <c r="I51" s="44" t="inlineStr">
        <is>
          <t>EJEMPLO: % de la mano de obra para el desgaste de la herramienta de mano.</t>
        </is>
      </c>
      <c r="J51" t="inlineStr">
        <is>
          <t>H</t>
        </is>
      </c>
      <c r="K51">
        <f>IF(N($D51)=0,0,IF($D51=$L51,1,0))</f>
        <v/>
      </c>
      <c r="L51" t="n">
        <v>0.03</v>
      </c>
    </row>
    <row r="52" ht="18" customHeight="1">
      <c r="A52" s="29">
        <f>IF($B52="","",IFERROR(INDEX('Insumos'!$A$40:$A$42,MATCH($B52,'Insumos'!$B$40:$B$42,0))&amp;"","NO ESTÁ"))</f>
        <v/>
      </c>
      <c r="B52" s="27" t="n"/>
      <c r="C52" s="29">
        <f>IF($B52="","",IFERROR(INDEX('Insumos'!$C$40:$C$42,MATCH($B52,'Insumos'!$B$40:$B$42,0))&amp;"",""))</f>
        <v/>
      </c>
      <c r="D52" s="32" t="n"/>
      <c r="E52" s="29" t="n"/>
      <c r="F52" s="30">
        <f>IF($B52="","",IFERROR(INDEX('Insumos'!$D$40:$D$42,MATCH($B52,'Insumos'!$B$40:$B$42,0)),""))</f>
        <v/>
      </c>
      <c r="G52" s="30">
        <f>IF(OR($B52="",$F52="",$D52=""),"",$D52*$F52)</f>
        <v/>
      </c>
      <c r="H52" s="43">
        <f>IF($G52="","",$D52*$H$35)</f>
        <v/>
      </c>
      <c r="I52" s="44" t="n"/>
      <c r="J52" t="inlineStr">
        <is>
          <t>E</t>
        </is>
      </c>
      <c r="K52">
        <f>IF($B52="",0,IF(OR($D52=$L52,IFERROR(INDEX('Insumos'!$E$40:$E$42,MATCH($B52,'Insumos'!$B$40:$B$42,0)),"")="EJEMPLO"),1,0))</f>
        <v/>
      </c>
    </row>
    <row r="53" ht="18" customHeight="1">
      <c r="A53" s="29">
        <f>IF($B53="","",IFERROR(INDEX('Insumos'!$A$40:$A$42,MATCH($B53,'Insumos'!$B$40:$B$42,0))&amp;"","NO ESTÁ"))</f>
        <v/>
      </c>
      <c r="B53" s="27" t="n"/>
      <c r="C53" s="29">
        <f>IF($B53="","",IFERROR(INDEX('Insumos'!$C$40:$C$42,MATCH($B53,'Insumos'!$B$40:$B$42,0))&amp;"",""))</f>
        <v/>
      </c>
      <c r="D53" s="32" t="n"/>
      <c r="E53" s="29" t="n"/>
      <c r="F53" s="30">
        <f>IF($B53="","",IFERROR(INDEX('Insumos'!$D$40:$D$42,MATCH($B53,'Insumos'!$B$40:$B$42,0)),""))</f>
        <v/>
      </c>
      <c r="G53" s="30">
        <f>IF(OR($B53="",$F53="",$D53=""),"",$D53*$F53)</f>
        <v/>
      </c>
      <c r="H53" s="43">
        <f>IF($G53="","",$D53*$H$35)</f>
        <v/>
      </c>
      <c r="I53" s="44" t="n"/>
      <c r="J53" t="inlineStr">
        <is>
          <t>E</t>
        </is>
      </c>
      <c r="K53">
        <f>IF($B53="",0,IF(OR($D53=$L53,IFERROR(INDEX('Insumos'!$E$40:$E$42,MATCH($B53,'Insumos'!$B$40:$B$42,0)),"")="EJEMPLO"),1,0))</f>
        <v/>
      </c>
    </row>
    <row r="54" ht="18" customHeight="1">
      <c r="B54" s="45" t="inlineStr">
        <is>
          <t>Subtotal herramienta y equipo</t>
        </is>
      </c>
      <c r="C54" s="46" t="n"/>
      <c r="D54" s="46" t="n"/>
      <c r="E54" s="46" t="n"/>
      <c r="F54" s="47" t="n"/>
      <c r="G54" s="33">
        <f>SUM(G51:G53)</f>
        <v/>
      </c>
    </row>
    <row r="55" ht="18" customHeight="1">
      <c r="B55" s="45" t="inlineStr">
        <is>
          <t>Costo directo</t>
        </is>
      </c>
      <c r="C55" s="46" t="n"/>
      <c r="D55" s="46" t="n"/>
      <c r="E55" s="46" t="n"/>
      <c r="F55" s="47" t="n"/>
      <c r="G55" s="33">
        <f>G44+G49+G54</f>
        <v/>
      </c>
    </row>
    <row r="56" ht="18" customHeight="1">
      <c r="B56" s="48" t="inlineStr">
        <is>
          <t>Indirectos</t>
        </is>
      </c>
      <c r="C56" s="29" t="n"/>
      <c r="D56" s="49">
        <f>$C$4</f>
        <v/>
      </c>
      <c r="E56" s="50" t="inlineStr">
        <is>
          <t>sobre</t>
        </is>
      </c>
      <c r="F56" s="30">
        <f>G55</f>
        <v/>
      </c>
      <c r="G56" s="30">
        <f>$D56*$F56</f>
        <v/>
      </c>
    </row>
    <row r="57" ht="18" customHeight="1">
      <c r="B57" s="48" t="inlineStr">
        <is>
          <t>Financiamiento</t>
        </is>
      </c>
      <c r="C57" s="29" t="n"/>
      <c r="D57" s="49">
        <f>$D$4</f>
        <v/>
      </c>
      <c r="E57" s="50" t="inlineStr">
        <is>
          <t>sobre</t>
        </is>
      </c>
      <c r="F57" s="30">
        <f>G55+G56</f>
        <v/>
      </c>
      <c r="G57" s="30">
        <f>$D57*$F57</f>
        <v/>
      </c>
    </row>
    <row r="58" ht="18" customHeight="1">
      <c r="B58" s="48" t="inlineStr">
        <is>
          <t>Utilidad</t>
        </is>
      </c>
      <c r="C58" s="29" t="n"/>
      <c r="D58" s="49">
        <f>$E$4</f>
        <v/>
      </c>
      <c r="E58" s="50" t="inlineStr">
        <is>
          <t>sobre</t>
        </is>
      </c>
      <c r="F58" s="30">
        <f>G55+G56+G57</f>
        <v/>
      </c>
      <c r="G58" s="30">
        <f>$D58*$F58</f>
        <v/>
      </c>
    </row>
    <row r="59" ht="18" customHeight="1">
      <c r="B59" s="48" t="inlineStr">
        <is>
          <t>Cargos adicionales</t>
        </is>
      </c>
      <c r="C59" s="29" t="n"/>
      <c r="D59" s="49">
        <f>$F$4</f>
        <v/>
      </c>
      <c r="E59" s="50" t="inlineStr">
        <is>
          <t>sobre</t>
        </is>
      </c>
      <c r="F59" s="30">
        <f>G55+G56+G57+G58</f>
        <v/>
      </c>
      <c r="G59" s="30">
        <f>$D59*$F59</f>
        <v/>
      </c>
    </row>
    <row r="60" ht="26" customHeight="1">
      <c r="B60" s="51" t="inlineStr">
        <is>
          <t>Precio unitario</t>
        </is>
      </c>
      <c r="G60" s="40">
        <f>ROUND(SUM(G55:G59),2)</f>
        <v/>
      </c>
    </row>
    <row r="61" ht="18" customHeight="1"/>
    <row r="62" ht="29.76" customHeight="1">
      <c r="A62" s="36" t="inlineStr">
        <is>
          <t>Clave</t>
        </is>
      </c>
      <c r="B62" s="36" t="inlineStr">
        <is>
          <t>Concepto</t>
        </is>
      </c>
      <c r="F62" s="36" t="inlineStr">
        <is>
          <t>Unidad</t>
        </is>
      </c>
      <c r="G62" s="21" t="inlineStr">
        <is>
          <t>Precio unitario</t>
        </is>
      </c>
      <c r="H62" s="21" t="inlineStr">
        <is>
          <t>Cantidad en presupuesto</t>
        </is>
      </c>
      <c r="I62" s="21" t="inlineStr">
        <is>
          <t>Datos de EJEMPLO en esta matriz</t>
        </is>
      </c>
    </row>
    <row r="63" ht="26" customHeight="1">
      <c r="A63" s="37" t="inlineStr">
        <is>
          <t>PIS-01</t>
        </is>
      </c>
      <c r="B63" s="37" t="inlineStr">
        <is>
          <t>Firme de 8 cm, f'c 150 hecho en obra, malla 6x6-10/10</t>
        </is>
      </c>
      <c r="C63" s="38" t="n"/>
      <c r="D63" s="38" t="n"/>
      <c r="E63" s="39" t="n"/>
      <c r="F63" s="37" t="inlineStr">
        <is>
          <t>m²</t>
        </is>
      </c>
      <c r="G63" s="40">
        <f>G88</f>
        <v/>
      </c>
      <c r="H63" s="41">
        <f>IF($B63="",0,SUMIFS('Presupuesto'!$E$7:$E$18,'Presupuesto'!$C$7:$C$18,$B63))</f>
        <v/>
      </c>
      <c r="I63" s="24">
        <f>SUM(K65:K88)</f>
        <v/>
      </c>
    </row>
    <row r="64" ht="30" customHeight="1">
      <c r="A64" s="25" t="inlineStr">
        <is>
          <t>Clave</t>
        </is>
      </c>
      <c r="B64" s="25" t="inlineStr">
        <is>
          <t>Material</t>
        </is>
      </c>
      <c r="C64" s="25" t="inlineStr">
        <is>
          <t>Unidad</t>
        </is>
      </c>
      <c r="D64" s="26" t="inlineStr">
        <is>
          <t>Cantidad por unidad</t>
        </is>
      </c>
      <c r="E64" s="26" t="inlineStr">
        <is>
          <t>Desperdicio (EJEMPLO)</t>
        </is>
      </c>
      <c r="F64" s="26" t="inlineStr">
        <is>
          <t>Precio</t>
        </is>
      </c>
      <c r="G64" s="26" t="inlineStr">
        <is>
          <t>Importe</t>
        </is>
      </c>
      <c r="H64" s="26" t="inlineStr">
        <is>
          <t>Total en presupuesto</t>
        </is>
      </c>
      <c r="I64" s="25" t="inlineStr">
        <is>
          <t>Nota y fuente</t>
        </is>
      </c>
    </row>
    <row r="65" ht="32.40000000000001" customHeight="1">
      <c r="A65" s="29">
        <f>IF($B65="","",IFERROR(INDEX('Insumos'!$A$8:$A$25,MATCH($B65,'Insumos'!$B$8:$B$25,0))&amp;"","NO ESTÁ"))</f>
        <v/>
      </c>
      <c r="B65" s="27" t="inlineStr">
        <is>
          <t>Cemento gris CPC 30R (bulto)</t>
        </is>
      </c>
      <c r="C65" s="29">
        <f>IF($B65="","",IFERROR(INDEX('Insumos'!$C$8:$C$25,MATCH($B65,'Insumos'!$B$8:$B$25,0))&amp;"",""))</f>
        <v/>
      </c>
      <c r="D65" s="32">
        <f>300*0.08/'Insumos'!$A$4</f>
        <v/>
      </c>
      <c r="E65" s="42" t="n">
        <v>0.05</v>
      </c>
      <c r="F65" s="30">
        <f>IF($B65="","",IFERROR(INDEX('Insumos'!$D$8:$D$25,MATCH($B65,'Insumos'!$B$8:$B$25,0)),""))</f>
        <v/>
      </c>
      <c r="G65" s="30">
        <f>IF(OR($B65="",$F65="",$D65=""),"",$D65*(1+$E65)*$F65)</f>
        <v/>
      </c>
      <c r="H65" s="43">
        <f>IF($G65="","",$D65*(1+$E65)*$H$63)</f>
        <v/>
      </c>
      <c r="I65" s="44" t="inlineStr">
        <is>
          <t>Moctezuma f'c 150: 6 bultos de 50 kg por m³ × 0.08 m³ (8 cm).</t>
        </is>
      </c>
      <c r="J65" t="inlineStr">
        <is>
          <t>M</t>
        </is>
      </c>
      <c r="K65">
        <f>IF($B65="",0,IF(IFERROR(INDEX('Insumos'!$E$8:$E$25,MATCH($B65,'Insumos'!$B$8:$B$25,0)),"")="EJEMPLO",1,0))</f>
        <v/>
      </c>
    </row>
    <row r="66" ht="32.40000000000001" customHeight="1">
      <c r="A66" s="29">
        <f>IF($B66="","",IFERROR(INDEX('Insumos'!$A$8:$A$25,MATCH($B66,'Insumos'!$B$8:$B$25,0))&amp;"","NO ESTÁ"))</f>
        <v/>
      </c>
      <c r="B66" s="27" t="inlineStr">
        <is>
          <t>Arena</t>
        </is>
      </c>
      <c r="C66" s="29">
        <f>IF($B66="","",IFERROR(INDEX('Insumos'!$C$8:$C$25,MATCH($B66,'Insumos'!$B$8:$B$25,0))&amp;"",""))</f>
        <v/>
      </c>
      <c r="D66" s="32">
        <f>6*5.5*0.018*0.08</f>
        <v/>
      </c>
      <c r="E66" s="42" t="n">
        <v>0.05</v>
      </c>
      <c r="F66" s="30">
        <f>IF($B66="","",IFERROR(INDEX('Insumos'!$D$8:$D$25,MATCH($B66,'Insumos'!$B$8:$B$25,0)),""))</f>
        <v/>
      </c>
      <c r="G66" s="30">
        <f>IF(OR($B66="",$F66="",$D66=""),"",$D66*(1+$E66)*$F66)</f>
        <v/>
      </c>
      <c r="H66" s="43">
        <f>IF($G66="","",$D66*(1+$E66)*$H$63)</f>
        <v/>
      </c>
      <c r="I66" s="44" t="inlineStr">
        <is>
          <t>Moctezuma f'c 150: 5.5 botes de 18 L por bulto × 0.08 m³ (8 cm).</t>
        </is>
      </c>
      <c r="J66" t="inlineStr">
        <is>
          <t>M</t>
        </is>
      </c>
      <c r="K66">
        <f>IF($B66="",0,IF(IFERROR(INDEX('Insumos'!$E$8:$E$25,MATCH($B66,'Insumos'!$B$8:$B$25,0)),"")="EJEMPLO",1,0))</f>
        <v/>
      </c>
    </row>
    <row r="67" ht="32.40000000000001" customHeight="1">
      <c r="A67" s="29">
        <f>IF($B67="","",IFERROR(INDEX('Insumos'!$A$8:$A$25,MATCH($B67,'Insumos'!$B$8:$B$25,0))&amp;"","NO ESTÁ"))</f>
        <v/>
      </c>
      <c r="B67" s="27" t="inlineStr">
        <is>
          <t>Grava de 3/4"</t>
        </is>
      </c>
      <c r="C67" s="29">
        <f>IF($B67="","",IFERROR(INDEX('Insumos'!$C$8:$C$25,MATCH($B67,'Insumos'!$B$8:$B$25,0))&amp;"",""))</f>
        <v/>
      </c>
      <c r="D67" s="32">
        <f>6*6.5*0.018*0.08</f>
        <v/>
      </c>
      <c r="E67" s="42" t="n">
        <v>0.05</v>
      </c>
      <c r="F67" s="30">
        <f>IF($B67="","",IFERROR(INDEX('Insumos'!$D$8:$D$25,MATCH($B67,'Insumos'!$B$8:$B$25,0)),""))</f>
        <v/>
      </c>
      <c r="G67" s="30">
        <f>IF(OR($B67="",$F67="",$D67=""),"",$D67*(1+$E67)*$F67)</f>
        <v/>
      </c>
      <c r="H67" s="43">
        <f>IF($G67="","",$D67*(1+$E67)*$H$63)</f>
        <v/>
      </c>
      <c r="I67" s="44" t="inlineStr">
        <is>
          <t>Moctezuma f'c 150: 6.5 botes de 18 L por bulto × 0.08 m³ (8 cm).</t>
        </is>
      </c>
      <c r="J67" t="inlineStr">
        <is>
          <t>M</t>
        </is>
      </c>
      <c r="K67">
        <f>IF($B67="",0,IF(IFERROR(INDEX('Insumos'!$E$8:$E$25,MATCH($B67,'Insumos'!$B$8:$B$25,0)),"")="EJEMPLO",1,0))</f>
        <v/>
      </c>
    </row>
    <row r="68" ht="32.40000000000001" customHeight="1">
      <c r="A68" s="29">
        <f>IF($B68="","",IFERROR(INDEX('Insumos'!$A$8:$A$25,MATCH($B68,'Insumos'!$B$8:$B$25,0))&amp;"","NO ESTÁ"))</f>
        <v/>
      </c>
      <c r="B68" s="27" t="inlineStr">
        <is>
          <t>Agua</t>
        </is>
      </c>
      <c r="C68" s="29">
        <f>IF($B68="","",IFERROR(INDEX('Insumos'!$C$8:$C$25,MATCH($B68,'Insumos'!$B$8:$B$25,0))&amp;"",""))</f>
        <v/>
      </c>
      <c r="D68" s="32">
        <f>6*2*0.018*0.08</f>
        <v/>
      </c>
      <c r="E68" s="42" t="n">
        <v>0</v>
      </c>
      <c r="F68" s="30">
        <f>IF($B68="","",IFERROR(INDEX('Insumos'!$D$8:$D$25,MATCH($B68,'Insumos'!$B$8:$B$25,0)),""))</f>
        <v/>
      </c>
      <c r="G68" s="30">
        <f>IF(OR($B68="",$F68="",$D68=""),"",$D68*(1+$E68)*$F68)</f>
        <v/>
      </c>
      <c r="H68" s="43">
        <f>IF($G68="","",$D68*(1+$E68)*$H$63)</f>
        <v/>
      </c>
      <c r="I68" s="44" t="inlineStr">
        <is>
          <t>Moctezuma f'c 150: 2 botes de 18 L de agua por bulto × 0.08 m³ (8 cm).</t>
        </is>
      </c>
      <c r="J68" t="inlineStr">
        <is>
          <t>M</t>
        </is>
      </c>
      <c r="K68">
        <f>IF($B68="",0,IF(IFERROR(INDEX('Insumos'!$E$8:$E$25,MATCH($B68,'Insumos'!$B$8:$B$25,0)),"")="EJEMPLO",1,0))</f>
        <v/>
      </c>
    </row>
    <row r="69" ht="19.2" customHeight="1">
      <c r="A69" s="29">
        <f>IF($B69="","",IFERROR(INDEX('Insumos'!$A$8:$A$25,MATCH($B69,'Insumos'!$B$8:$B$25,0))&amp;"","NO ESTÁ"))</f>
        <v/>
      </c>
      <c r="B69" s="27" t="inlineStr">
        <is>
          <t>Malla electrosoldada 6x6-10/10</t>
        </is>
      </c>
      <c r="C69" s="29">
        <f>IF($B69="","",IFERROR(INDEX('Insumos'!$C$8:$C$25,MATCH($B69,'Insumos'!$B$8:$B$25,0))&amp;"",""))</f>
        <v/>
      </c>
      <c r="D69" s="32" t="n">
        <v>1</v>
      </c>
      <c r="E69" s="42" t="n">
        <v>0.1</v>
      </c>
      <c r="F69" s="30">
        <f>IF($B69="","",IFERROR(INDEX('Insumos'!$D$8:$D$25,MATCH($B69,'Insumos'!$B$8:$B$25,0)),""))</f>
        <v/>
      </c>
      <c r="G69" s="30">
        <f>IF(OR($B69="",$F69="",$D69=""),"",$D69*(1+$E69)*$F69)</f>
        <v/>
      </c>
      <c r="H69" s="43">
        <f>IF($G69="","",$D69*(1+$E69)*$H$63)</f>
        <v/>
      </c>
      <c r="I69" s="44" t="inlineStr">
        <is>
          <t>1 m² de malla por m². Desperdicio por traslapes.</t>
        </is>
      </c>
      <c r="J69" t="inlineStr">
        <is>
          <t>M</t>
        </is>
      </c>
      <c r="K69">
        <f>IF($B69="",0,IF(IFERROR(INDEX('Insumos'!$E$8:$E$25,MATCH($B69,'Insumos'!$B$8:$B$25,0)),"")="EJEMPLO",1,0))</f>
        <v/>
      </c>
    </row>
    <row r="70" ht="18" customHeight="1">
      <c r="A70" s="29">
        <f>IF($B70="","",IFERROR(INDEX('Insumos'!$A$8:$A$25,MATCH($B70,'Insumos'!$B$8:$B$25,0))&amp;"","NO ESTÁ"))</f>
        <v/>
      </c>
      <c r="B70" s="27" t="n"/>
      <c r="C70" s="29">
        <f>IF($B70="","",IFERROR(INDEX('Insumos'!$C$8:$C$25,MATCH($B70,'Insumos'!$B$8:$B$25,0))&amp;"",""))</f>
        <v/>
      </c>
      <c r="D70" s="32" t="n"/>
      <c r="E70" s="42" t="n"/>
      <c r="F70" s="30">
        <f>IF($B70="","",IFERROR(INDEX('Insumos'!$D$8:$D$25,MATCH($B70,'Insumos'!$B$8:$B$25,0)),""))</f>
        <v/>
      </c>
      <c r="G70" s="30">
        <f>IF(OR($B70="",$F70="",$D70=""),"",$D70*(1+$E70)*$F70)</f>
        <v/>
      </c>
      <c r="H70" s="43">
        <f>IF($G70="","",$D70*(1+$E70)*$H$63)</f>
        <v/>
      </c>
      <c r="I70" s="44" t="n"/>
      <c r="J70" t="inlineStr">
        <is>
          <t>M</t>
        </is>
      </c>
      <c r="K70">
        <f>IF($B70="",0,IF(IFERROR(INDEX('Insumos'!$E$8:$E$25,MATCH($B70,'Insumos'!$B$8:$B$25,0)),"")="EJEMPLO",1,0))</f>
        <v/>
      </c>
    </row>
    <row r="71" ht="18" customHeight="1">
      <c r="A71" s="29">
        <f>IF($B71="","",IFERROR(INDEX('Insumos'!$A$8:$A$25,MATCH($B71,'Insumos'!$B$8:$B$25,0))&amp;"","NO ESTÁ"))</f>
        <v/>
      </c>
      <c r="B71" s="27" t="n"/>
      <c r="C71" s="29">
        <f>IF($B71="","",IFERROR(INDEX('Insumos'!$C$8:$C$25,MATCH($B71,'Insumos'!$B$8:$B$25,0))&amp;"",""))</f>
        <v/>
      </c>
      <c r="D71" s="32" t="n"/>
      <c r="E71" s="42" t="n"/>
      <c r="F71" s="30">
        <f>IF($B71="","",IFERROR(INDEX('Insumos'!$D$8:$D$25,MATCH($B71,'Insumos'!$B$8:$B$25,0)),""))</f>
        <v/>
      </c>
      <c r="G71" s="30">
        <f>IF(OR($B71="",$F71="",$D71=""),"",$D71*(1+$E71)*$F71)</f>
        <v/>
      </c>
      <c r="H71" s="43">
        <f>IF($G71="","",$D71*(1+$E71)*$H$63)</f>
        <v/>
      </c>
      <c r="I71" s="44" t="n"/>
      <c r="J71" t="inlineStr">
        <is>
          <t>M</t>
        </is>
      </c>
      <c r="K71">
        <f>IF($B71="",0,IF(IFERROR(INDEX('Insumos'!$E$8:$E$25,MATCH($B71,'Insumos'!$B$8:$B$25,0)),"")="EJEMPLO",1,0))</f>
        <v/>
      </c>
    </row>
    <row r="72" ht="18" customHeight="1">
      <c r="B72" s="45" t="inlineStr">
        <is>
          <t>Subtotal materiales</t>
        </is>
      </c>
      <c r="C72" s="46" t="n"/>
      <c r="D72" s="46" t="n"/>
      <c r="E72" s="46" t="n"/>
      <c r="F72" s="47" t="n"/>
      <c r="G72" s="33">
        <f>SUM(G65:G71)</f>
        <v/>
      </c>
    </row>
    <row r="73" ht="30" customHeight="1">
      <c r="A73" s="25" t="inlineStr">
        <is>
          <t>Clave</t>
        </is>
      </c>
      <c r="B73" s="25" t="inlineStr">
        <is>
          <t>Mano de obra (cuadrilla)</t>
        </is>
      </c>
      <c r="C73" s="25" t="inlineStr">
        <is>
          <t>Unidad</t>
        </is>
      </c>
      <c r="D73" s="26" t="inlineStr">
        <is>
          <t>Rendimiento por jornada</t>
        </is>
      </c>
      <c r="E73" s="25" t="inlineStr"/>
      <c r="F73" s="26" t="inlineStr">
        <is>
          <t>Costo por jornada</t>
        </is>
      </c>
      <c r="G73" s="26" t="inlineStr">
        <is>
          <t>Importe</t>
        </is>
      </c>
      <c r="H73" s="26" t="inlineStr">
        <is>
          <t>Jornadas en presupuesto</t>
        </is>
      </c>
      <c r="I73" s="25" t="inlineStr">
        <is>
          <t>Nota</t>
        </is>
      </c>
    </row>
    <row r="74" ht="19.2" customHeight="1">
      <c r="A74" s="29">
        <f>IF($B74="","",IFERROR(INDEX('Cuadrillas'!$A$5:$A$10,MATCH($B74,'Cuadrillas'!$B$5:$B$10,0))&amp;"","NO ESTÁ"))</f>
        <v/>
      </c>
      <c r="B74" s="27" t="inlineStr">
        <is>
          <t>1 albañil + 3 peones (colados)</t>
        </is>
      </c>
      <c r="C74" s="29">
        <f>IF($B74="","","jornada")</f>
        <v/>
      </c>
      <c r="D74" s="32" t="n">
        <v>35</v>
      </c>
      <c r="E74" s="29" t="n"/>
      <c r="F74" s="30">
        <f>IF($B74="","",IFERROR(INDEX('Cuadrillas'!$I$5:$I$10,MATCH($B74,'Cuadrillas'!$B$5:$B$10,0)),""))</f>
        <v/>
      </c>
      <c r="G74" s="30">
        <f>IF(OR($B74="",$F74="",N($D74)&lt;=0),"",$F74/$D74)</f>
        <v/>
      </c>
      <c r="H74" s="43">
        <f>IF($G74="","",$H$63/$D74)</f>
        <v/>
      </c>
      <c r="I74" s="44" t="inlineStr">
        <is>
          <t>EJEMPLO: pon el rendimiento real de tu cuadrilla.</t>
        </is>
      </c>
      <c r="J74" t="inlineStr">
        <is>
          <t>O</t>
        </is>
      </c>
      <c r="K74">
        <f>IF($B74="",0,IF(OR($D74=$L74,IFERROR(INDEX('Cuadrillas'!$J$5:$J$10,MATCH($B74,'Cuadrillas'!$B$5:$B$10,0)),"")="EJEMPLO"),1,0))</f>
        <v/>
      </c>
      <c r="L74" t="n">
        <v>35</v>
      </c>
    </row>
    <row r="75" ht="18" customHeight="1">
      <c r="A75" s="29">
        <f>IF($B75="","",IFERROR(INDEX('Cuadrillas'!$A$5:$A$10,MATCH($B75,'Cuadrillas'!$B$5:$B$10,0))&amp;"","NO ESTÁ"))</f>
        <v/>
      </c>
      <c r="B75" s="27" t="n"/>
      <c r="C75" s="29">
        <f>IF($B75="","","jornada")</f>
        <v/>
      </c>
      <c r="D75" s="32" t="n"/>
      <c r="E75" s="29" t="n"/>
      <c r="F75" s="30">
        <f>IF($B75="","",IFERROR(INDEX('Cuadrillas'!$I$5:$I$10,MATCH($B75,'Cuadrillas'!$B$5:$B$10,0)),""))</f>
        <v/>
      </c>
      <c r="G75" s="30">
        <f>IF(OR($B75="",$F75="",N($D75)&lt;=0),"",$F75/$D75)</f>
        <v/>
      </c>
      <c r="H75" s="43">
        <f>IF($G75="","",$H$63/$D75)</f>
        <v/>
      </c>
      <c r="I75" s="44" t="n"/>
      <c r="J75" t="inlineStr">
        <is>
          <t>O</t>
        </is>
      </c>
      <c r="K75">
        <f>IF($B75="",0,IF(OR($D75=$L75,IFERROR(INDEX('Cuadrillas'!$J$5:$J$10,MATCH($B75,'Cuadrillas'!$B$5:$B$10,0)),"")="EJEMPLO"),1,0))</f>
        <v/>
      </c>
    </row>
    <row r="76" ht="18" customHeight="1">
      <c r="A76" s="29">
        <f>IF($B76="","",IFERROR(INDEX('Cuadrillas'!$A$5:$A$10,MATCH($B76,'Cuadrillas'!$B$5:$B$10,0))&amp;"","NO ESTÁ"))</f>
        <v/>
      </c>
      <c r="B76" s="27" t="n"/>
      <c r="C76" s="29">
        <f>IF($B76="","","jornada")</f>
        <v/>
      </c>
      <c r="D76" s="32" t="n"/>
      <c r="E76" s="29" t="n"/>
      <c r="F76" s="30">
        <f>IF($B76="","",IFERROR(INDEX('Cuadrillas'!$I$5:$I$10,MATCH($B76,'Cuadrillas'!$B$5:$B$10,0)),""))</f>
        <v/>
      </c>
      <c r="G76" s="30">
        <f>IF(OR($B76="",$F76="",N($D76)&lt;=0),"",$F76/$D76)</f>
        <v/>
      </c>
      <c r="H76" s="43">
        <f>IF($G76="","",$H$63/$D76)</f>
        <v/>
      </c>
      <c r="I76" s="44" t="n"/>
      <c r="J76" t="inlineStr">
        <is>
          <t>O</t>
        </is>
      </c>
      <c r="K76">
        <f>IF($B76="",0,IF(OR($D76=$L76,IFERROR(INDEX('Cuadrillas'!$J$5:$J$10,MATCH($B76,'Cuadrillas'!$B$5:$B$10,0)),"")="EJEMPLO"),1,0))</f>
        <v/>
      </c>
    </row>
    <row r="77" ht="18" customHeight="1">
      <c r="B77" s="45" t="inlineStr">
        <is>
          <t>Subtotal mano de obra</t>
        </is>
      </c>
      <c r="C77" s="46" t="n"/>
      <c r="D77" s="46" t="n"/>
      <c r="E77" s="46" t="n"/>
      <c r="F77" s="47" t="n"/>
      <c r="G77" s="33">
        <f>SUM(G74:G76)</f>
        <v/>
      </c>
    </row>
    <row r="78" ht="30" customHeight="1">
      <c r="A78" s="25" t="inlineStr">
        <is>
          <t>Clave</t>
        </is>
      </c>
      <c r="B78" s="25" t="inlineStr">
        <is>
          <t>Herramienta y equipo</t>
        </is>
      </c>
      <c r="C78" s="25" t="inlineStr">
        <is>
          <t>Unidad</t>
        </is>
      </c>
      <c r="D78" s="26" t="inlineStr">
        <is>
          <t>Horas por unidad</t>
        </is>
      </c>
      <c r="E78" s="25" t="inlineStr"/>
      <c r="F78" s="26" t="inlineStr">
        <is>
          <t>Costo por hora</t>
        </is>
      </c>
      <c r="G78" s="26" t="inlineStr">
        <is>
          <t>Importe</t>
        </is>
      </c>
      <c r="H78" s="26" t="inlineStr">
        <is>
          <t>Horas en presupuesto</t>
        </is>
      </c>
      <c r="I78" s="25" t="inlineStr">
        <is>
          <t>Nota</t>
        </is>
      </c>
    </row>
    <row r="79" ht="32.40000000000001" customHeight="1">
      <c r="A79" s="29" t="n"/>
      <c r="B79" s="29" t="inlineStr">
        <is>
          <t>Herramienta menor</t>
        </is>
      </c>
      <c r="C79" s="29" t="inlineStr">
        <is>
          <t>% de MO</t>
        </is>
      </c>
      <c r="D79" s="42" t="n">
        <v>0.03</v>
      </c>
      <c r="E79" s="29" t="n"/>
      <c r="F79" s="30">
        <f>G77</f>
        <v/>
      </c>
      <c r="G79" s="30">
        <f>N($D79)*$F79</f>
        <v/>
      </c>
      <c r="H79" s="30">
        <f>$G79*$H$63</f>
        <v/>
      </c>
      <c r="I79" s="44" t="inlineStr">
        <is>
          <t>EJEMPLO: % de la mano de obra para el desgaste de la herramienta de mano.</t>
        </is>
      </c>
      <c r="J79" t="inlineStr">
        <is>
          <t>H</t>
        </is>
      </c>
      <c r="K79">
        <f>IF(N($D79)=0,0,IF($D79=$L79,1,0))</f>
        <v/>
      </c>
      <c r="L79" t="n">
        <v>0.03</v>
      </c>
    </row>
    <row r="80" ht="19.2" customHeight="1">
      <c r="A80" s="29">
        <f>IF($B80="","",IFERROR(INDEX('Insumos'!$A$40:$A$42,MATCH($B80,'Insumos'!$B$40:$B$42,0))&amp;"","NO ESTÁ"))</f>
        <v/>
      </c>
      <c r="B80" s="27" t="inlineStr">
        <is>
          <t>Revolvedora de un saco</t>
        </is>
      </c>
      <c r="C80" s="29">
        <f>IF($B80="","",IFERROR(INDEX('Insumos'!$C$40:$C$42,MATCH($B80,'Insumos'!$B$40:$B$42,0))&amp;"",""))</f>
        <v/>
      </c>
      <c r="D80" s="32" t="n">
        <v>0.23</v>
      </c>
      <c r="E80" s="29" t="n"/>
      <c r="F80" s="30">
        <f>IF($B80="","",IFERROR(INDEX('Insumos'!$D$40:$D$42,MATCH($B80,'Insumos'!$B$40:$B$42,0)),""))</f>
        <v/>
      </c>
      <c r="G80" s="30">
        <f>IF(OR($B80="",$F80="",$D80=""),"",$D80*$F80)</f>
        <v/>
      </c>
      <c r="H80" s="43">
        <f>IF($G80="","",$D80*$H$63)</f>
        <v/>
      </c>
      <c r="I80" s="44" t="inlineStr">
        <is>
          <t>EJEMPLO: horas de equipo por unidad. Pon las tuyas.</t>
        </is>
      </c>
      <c r="J80" t="inlineStr">
        <is>
          <t>E</t>
        </is>
      </c>
      <c r="K80">
        <f>IF($B80="",0,IF(OR($D80=$L80,IFERROR(INDEX('Insumos'!$E$40:$E$42,MATCH($B80,'Insumos'!$B$40:$B$42,0)),"")="EJEMPLO"),1,0))</f>
        <v/>
      </c>
      <c r="L80" t="n">
        <v>0.23</v>
      </c>
    </row>
    <row r="81" ht="18" customHeight="1">
      <c r="A81" s="29">
        <f>IF($B81="","",IFERROR(INDEX('Insumos'!$A$40:$A$42,MATCH($B81,'Insumos'!$B$40:$B$42,0))&amp;"","NO ESTÁ"))</f>
        <v/>
      </c>
      <c r="B81" s="27" t="n"/>
      <c r="C81" s="29">
        <f>IF($B81="","",IFERROR(INDEX('Insumos'!$C$40:$C$42,MATCH($B81,'Insumos'!$B$40:$B$42,0))&amp;"",""))</f>
        <v/>
      </c>
      <c r="D81" s="32" t="n"/>
      <c r="E81" s="29" t="n"/>
      <c r="F81" s="30">
        <f>IF($B81="","",IFERROR(INDEX('Insumos'!$D$40:$D$42,MATCH($B81,'Insumos'!$B$40:$B$42,0)),""))</f>
        <v/>
      </c>
      <c r="G81" s="30">
        <f>IF(OR($B81="",$F81="",$D81=""),"",$D81*$F81)</f>
        <v/>
      </c>
      <c r="H81" s="43">
        <f>IF($G81="","",$D81*$H$63)</f>
        <v/>
      </c>
      <c r="I81" s="44" t="n"/>
      <c r="J81" t="inlineStr">
        <is>
          <t>E</t>
        </is>
      </c>
      <c r="K81">
        <f>IF($B81="",0,IF(OR($D81=$L81,IFERROR(INDEX('Insumos'!$E$40:$E$42,MATCH($B81,'Insumos'!$B$40:$B$42,0)),"")="EJEMPLO"),1,0))</f>
        <v/>
      </c>
    </row>
    <row r="82" ht="18" customHeight="1">
      <c r="B82" s="45" t="inlineStr">
        <is>
          <t>Subtotal herramienta y equipo</t>
        </is>
      </c>
      <c r="C82" s="46" t="n"/>
      <c r="D82" s="46" t="n"/>
      <c r="E82" s="46" t="n"/>
      <c r="F82" s="47" t="n"/>
      <c r="G82" s="33">
        <f>SUM(G79:G81)</f>
        <v/>
      </c>
    </row>
    <row r="83" ht="18" customHeight="1">
      <c r="B83" s="45" t="inlineStr">
        <is>
          <t>Costo directo</t>
        </is>
      </c>
      <c r="C83" s="46" t="n"/>
      <c r="D83" s="46" t="n"/>
      <c r="E83" s="46" t="n"/>
      <c r="F83" s="47" t="n"/>
      <c r="G83" s="33">
        <f>G72+G77+G82</f>
        <v/>
      </c>
    </row>
    <row r="84" ht="18" customHeight="1">
      <c r="B84" s="48" t="inlineStr">
        <is>
          <t>Indirectos</t>
        </is>
      </c>
      <c r="C84" s="29" t="n"/>
      <c r="D84" s="49">
        <f>$C$4</f>
        <v/>
      </c>
      <c r="E84" s="50" t="inlineStr">
        <is>
          <t>sobre</t>
        </is>
      </c>
      <c r="F84" s="30">
        <f>G83</f>
        <v/>
      </c>
      <c r="G84" s="30">
        <f>$D84*$F84</f>
        <v/>
      </c>
    </row>
    <row r="85" ht="18" customHeight="1">
      <c r="B85" s="48" t="inlineStr">
        <is>
          <t>Financiamiento</t>
        </is>
      </c>
      <c r="C85" s="29" t="n"/>
      <c r="D85" s="49">
        <f>$D$4</f>
        <v/>
      </c>
      <c r="E85" s="50" t="inlineStr">
        <is>
          <t>sobre</t>
        </is>
      </c>
      <c r="F85" s="30">
        <f>G83+G84</f>
        <v/>
      </c>
      <c r="G85" s="30">
        <f>$D85*$F85</f>
        <v/>
      </c>
    </row>
    <row r="86" ht="18" customHeight="1">
      <c r="B86" s="48" t="inlineStr">
        <is>
          <t>Utilidad</t>
        </is>
      </c>
      <c r="C86" s="29" t="n"/>
      <c r="D86" s="49">
        <f>$E$4</f>
        <v/>
      </c>
      <c r="E86" s="50" t="inlineStr">
        <is>
          <t>sobre</t>
        </is>
      </c>
      <c r="F86" s="30">
        <f>G83+G84+G85</f>
        <v/>
      </c>
      <c r="G86" s="30">
        <f>$D86*$F86</f>
        <v/>
      </c>
    </row>
    <row r="87" ht="18" customHeight="1">
      <c r="B87" s="48" t="inlineStr">
        <is>
          <t>Cargos adicionales</t>
        </is>
      </c>
      <c r="C87" s="29" t="n"/>
      <c r="D87" s="49">
        <f>$F$4</f>
        <v/>
      </c>
      <c r="E87" s="50" t="inlineStr">
        <is>
          <t>sobre</t>
        </is>
      </c>
      <c r="F87" s="30">
        <f>G83+G84+G85+G86</f>
        <v/>
      </c>
      <c r="G87" s="30">
        <f>$D87*$F87</f>
        <v/>
      </c>
    </row>
    <row r="88" ht="26" customHeight="1">
      <c r="B88" s="51" t="inlineStr">
        <is>
          <t>Precio unitario</t>
        </is>
      </c>
      <c r="G88" s="40">
        <f>ROUND(SUM(G83:G87),2)</f>
        <v/>
      </c>
    </row>
    <row r="89" ht="18" customHeight="1"/>
    <row r="90" ht="29.76" customHeight="1">
      <c r="A90" s="36" t="inlineStr">
        <is>
          <t>Clave</t>
        </is>
      </c>
      <c r="B90" s="36" t="inlineStr">
        <is>
          <t>Concepto</t>
        </is>
      </c>
      <c r="F90" s="36" t="inlineStr">
        <is>
          <t>Unidad</t>
        </is>
      </c>
      <c r="G90" s="21" t="inlineStr">
        <is>
          <t>Precio unitario</t>
        </is>
      </c>
      <c r="H90" s="21" t="inlineStr">
        <is>
          <t>Cantidad en presupuesto</t>
        </is>
      </c>
      <c r="I90" s="21" t="inlineStr">
        <is>
          <t>Datos de EJEMPLO en esta matriz</t>
        </is>
      </c>
    </row>
    <row r="91" ht="26" customHeight="1">
      <c r="A91" s="37" t="inlineStr">
        <is>
          <t>ACA-01</t>
        </is>
      </c>
      <c r="B91" s="37" t="inlineStr">
        <is>
          <t>Impermeabilizante acrílico a dos capas, con sellador</t>
        </is>
      </c>
      <c r="C91" s="38" t="n"/>
      <c r="D91" s="38" t="n"/>
      <c r="E91" s="39" t="n"/>
      <c r="F91" s="37" t="inlineStr">
        <is>
          <t>m²</t>
        </is>
      </c>
      <c r="G91" s="40">
        <f>G116</f>
        <v/>
      </c>
      <c r="H91" s="41">
        <f>IF($B91="",0,SUMIFS('Presupuesto'!$E$7:$E$18,'Presupuesto'!$C$7:$C$18,$B91))</f>
        <v/>
      </c>
      <c r="I91" s="24">
        <f>SUM(K93:K116)</f>
        <v/>
      </c>
    </row>
    <row r="92" ht="30" customHeight="1">
      <c r="A92" s="25" t="inlineStr">
        <is>
          <t>Clave</t>
        </is>
      </c>
      <c r="B92" s="25" t="inlineStr">
        <is>
          <t>Material</t>
        </is>
      </c>
      <c r="C92" s="25" t="inlineStr">
        <is>
          <t>Unidad</t>
        </is>
      </c>
      <c r="D92" s="26" t="inlineStr">
        <is>
          <t>Cantidad por unidad</t>
        </is>
      </c>
      <c r="E92" s="26" t="inlineStr">
        <is>
          <t>Desperdicio (EJEMPLO)</t>
        </is>
      </c>
      <c r="F92" s="26" t="inlineStr">
        <is>
          <t>Precio</t>
        </is>
      </c>
      <c r="G92" s="26" t="inlineStr">
        <is>
          <t>Importe</t>
        </is>
      </c>
      <c r="H92" s="26" t="inlineStr">
        <is>
          <t>Total en presupuesto</t>
        </is>
      </c>
      <c r="I92" s="25" t="inlineStr">
        <is>
          <t>Nota y fuente</t>
        </is>
      </c>
    </row>
    <row r="93" ht="32.40000000000001" customHeight="1">
      <c r="A93" s="29">
        <f>IF($B93="","",IFERROR(INDEX('Insumos'!$A$8:$A$25,MATCH($B93,'Insumos'!$B$8:$B$25,0))&amp;"","NO ESTÁ"))</f>
        <v/>
      </c>
      <c r="B93" s="27" t="inlineStr">
        <is>
          <t>Sellador para impermeabilizante acrílico</t>
        </is>
      </c>
      <c r="C93" s="29">
        <f>IF($B93="","",IFERROR(INDEX('Insumos'!$C$8:$C$25,MATCH($B93,'Insumos'!$B$8:$B$25,0))&amp;"",""))</f>
        <v/>
      </c>
      <c r="D93" s="32">
        <f>1/5</f>
        <v/>
      </c>
      <c r="E93" s="42" t="n">
        <v>0.05</v>
      </c>
      <c r="F93" s="30">
        <f>IF($B93="","",IFERROR(INDEX('Insumos'!$D$8:$D$25,MATCH($B93,'Insumos'!$B$8:$B$25,0)),""))</f>
        <v/>
      </c>
      <c r="G93" s="30">
        <f>IF(OR($B93="",$F93="",$D93=""),"",$D93*(1+$E93)*$F93)</f>
        <v/>
      </c>
      <c r="H93" s="43">
        <f>IF($G93="","",$D93*(1+$E93)*$H$91)</f>
        <v/>
      </c>
      <c r="I93" s="44" t="inlineStr">
        <is>
          <t>Fester: una capa de Acriton Sellador sin diluir, 5 m² por litro.</t>
        </is>
      </c>
      <c r="J93" t="inlineStr">
        <is>
          <t>M</t>
        </is>
      </c>
      <c r="K93">
        <f>IF($B93="",0,IF(IFERROR(INDEX('Insumos'!$E$8:$E$25,MATCH($B93,'Insumos'!$B$8:$B$25,0)),"")="EJEMPLO",1,0))</f>
        <v/>
      </c>
    </row>
    <row r="94" ht="32.40000000000001" customHeight="1">
      <c r="A94" s="29">
        <f>IF($B94="","",IFERROR(INDEX('Insumos'!$A$8:$A$25,MATCH($B94,'Insumos'!$B$8:$B$25,0))&amp;"","NO ESTÁ"))</f>
        <v/>
      </c>
      <c r="B94" s="27" t="inlineStr">
        <is>
          <t>Impermeabilizante acrílico, cubeta de 19 L</t>
        </is>
      </c>
      <c r="C94" s="29">
        <f>IF($B94="","",IFERROR(INDEX('Insumos'!$C$8:$C$25,MATCH($B94,'Insumos'!$B$8:$B$25,0))&amp;"",""))</f>
        <v/>
      </c>
      <c r="D94" s="32">
        <f>1/19</f>
        <v/>
      </c>
      <c r="E94" s="42" t="n">
        <v>0.05</v>
      </c>
      <c r="F94" s="30">
        <f>IF($B94="","",IFERROR(INDEX('Insumos'!$D$8:$D$25,MATCH($B94,'Insumos'!$B$8:$B$25,0)),""))</f>
        <v/>
      </c>
      <c r="G94" s="30">
        <f>IF(OR($B94="",$F94="",$D94=""),"",$D94*(1+$E94)*$F94)</f>
        <v/>
      </c>
      <c r="H94" s="43">
        <f>IF($G94="","",$D94*(1+$E94)*$H$91)</f>
        <v/>
      </c>
      <c r="I94" s="44" t="inlineStr">
        <is>
          <t>Fester Acriton 8: mínimo 1 L por m² en 2 capas; cubeta de 19 L.</t>
        </is>
      </c>
      <c r="J94" t="inlineStr">
        <is>
          <t>M</t>
        </is>
      </c>
      <c r="K94">
        <f>IF($B94="",0,IF(IFERROR(INDEX('Insumos'!$E$8:$E$25,MATCH($B94,'Insumos'!$B$8:$B$25,0)),"")="EJEMPLO",1,0))</f>
        <v/>
      </c>
    </row>
    <row r="95" ht="18" customHeight="1">
      <c r="A95" s="29">
        <f>IF($B95="","",IFERROR(INDEX('Insumos'!$A$8:$A$25,MATCH($B95,'Insumos'!$B$8:$B$25,0))&amp;"","NO ESTÁ"))</f>
        <v/>
      </c>
      <c r="B95" s="27" t="n"/>
      <c r="C95" s="29">
        <f>IF($B95="","",IFERROR(INDEX('Insumos'!$C$8:$C$25,MATCH($B95,'Insumos'!$B$8:$B$25,0))&amp;"",""))</f>
        <v/>
      </c>
      <c r="D95" s="32" t="n"/>
      <c r="E95" s="42" t="n"/>
      <c r="F95" s="30">
        <f>IF($B95="","",IFERROR(INDEX('Insumos'!$D$8:$D$25,MATCH($B95,'Insumos'!$B$8:$B$25,0)),""))</f>
        <v/>
      </c>
      <c r="G95" s="30">
        <f>IF(OR($B95="",$F95="",$D95=""),"",$D95*(1+$E95)*$F95)</f>
        <v/>
      </c>
      <c r="H95" s="43">
        <f>IF($G95="","",$D95*(1+$E95)*$H$91)</f>
        <v/>
      </c>
      <c r="I95" s="44" t="n"/>
      <c r="J95" t="inlineStr">
        <is>
          <t>M</t>
        </is>
      </c>
      <c r="K95">
        <f>IF($B95="",0,IF(IFERROR(INDEX('Insumos'!$E$8:$E$25,MATCH($B95,'Insumos'!$B$8:$B$25,0)),"")="EJEMPLO",1,0))</f>
        <v/>
      </c>
    </row>
    <row r="96" ht="18" customHeight="1">
      <c r="A96" s="29">
        <f>IF($B96="","",IFERROR(INDEX('Insumos'!$A$8:$A$25,MATCH($B96,'Insumos'!$B$8:$B$25,0))&amp;"","NO ESTÁ"))</f>
        <v/>
      </c>
      <c r="B96" s="27" t="n"/>
      <c r="C96" s="29">
        <f>IF($B96="","",IFERROR(INDEX('Insumos'!$C$8:$C$25,MATCH($B96,'Insumos'!$B$8:$B$25,0))&amp;"",""))</f>
        <v/>
      </c>
      <c r="D96" s="32" t="n"/>
      <c r="E96" s="42" t="n"/>
      <c r="F96" s="30">
        <f>IF($B96="","",IFERROR(INDEX('Insumos'!$D$8:$D$25,MATCH($B96,'Insumos'!$B$8:$B$25,0)),""))</f>
        <v/>
      </c>
      <c r="G96" s="30">
        <f>IF(OR($B96="",$F96="",$D96=""),"",$D96*(1+$E96)*$F96)</f>
        <v/>
      </c>
      <c r="H96" s="43">
        <f>IF($G96="","",$D96*(1+$E96)*$H$91)</f>
        <v/>
      </c>
      <c r="I96" s="44" t="n"/>
      <c r="J96" t="inlineStr">
        <is>
          <t>M</t>
        </is>
      </c>
      <c r="K96">
        <f>IF($B96="",0,IF(IFERROR(INDEX('Insumos'!$E$8:$E$25,MATCH($B96,'Insumos'!$B$8:$B$25,0)),"")="EJEMPLO",1,0))</f>
        <v/>
      </c>
    </row>
    <row r="97" ht="18" customHeight="1">
      <c r="A97" s="29">
        <f>IF($B97="","",IFERROR(INDEX('Insumos'!$A$8:$A$25,MATCH($B97,'Insumos'!$B$8:$B$25,0))&amp;"","NO ESTÁ"))</f>
        <v/>
      </c>
      <c r="B97" s="27" t="n"/>
      <c r="C97" s="29">
        <f>IF($B97="","",IFERROR(INDEX('Insumos'!$C$8:$C$25,MATCH($B97,'Insumos'!$B$8:$B$25,0))&amp;"",""))</f>
        <v/>
      </c>
      <c r="D97" s="32" t="n"/>
      <c r="E97" s="42" t="n"/>
      <c r="F97" s="30">
        <f>IF($B97="","",IFERROR(INDEX('Insumos'!$D$8:$D$25,MATCH($B97,'Insumos'!$B$8:$B$25,0)),""))</f>
        <v/>
      </c>
      <c r="G97" s="30">
        <f>IF(OR($B97="",$F97="",$D97=""),"",$D97*(1+$E97)*$F97)</f>
        <v/>
      </c>
      <c r="H97" s="43">
        <f>IF($G97="","",$D97*(1+$E97)*$H$91)</f>
        <v/>
      </c>
      <c r="I97" s="44" t="n"/>
      <c r="J97" t="inlineStr">
        <is>
          <t>M</t>
        </is>
      </c>
      <c r="K97">
        <f>IF($B97="",0,IF(IFERROR(INDEX('Insumos'!$E$8:$E$25,MATCH($B97,'Insumos'!$B$8:$B$25,0)),"")="EJEMPLO",1,0))</f>
        <v/>
      </c>
    </row>
    <row r="98" ht="18" customHeight="1">
      <c r="A98" s="29">
        <f>IF($B98="","",IFERROR(INDEX('Insumos'!$A$8:$A$25,MATCH($B98,'Insumos'!$B$8:$B$25,0))&amp;"","NO ESTÁ"))</f>
        <v/>
      </c>
      <c r="B98" s="27" t="n"/>
      <c r="C98" s="29">
        <f>IF($B98="","",IFERROR(INDEX('Insumos'!$C$8:$C$25,MATCH($B98,'Insumos'!$B$8:$B$25,0))&amp;"",""))</f>
        <v/>
      </c>
      <c r="D98" s="32" t="n"/>
      <c r="E98" s="42" t="n"/>
      <c r="F98" s="30">
        <f>IF($B98="","",IFERROR(INDEX('Insumos'!$D$8:$D$25,MATCH($B98,'Insumos'!$B$8:$B$25,0)),""))</f>
        <v/>
      </c>
      <c r="G98" s="30">
        <f>IF(OR($B98="",$F98="",$D98=""),"",$D98*(1+$E98)*$F98)</f>
        <v/>
      </c>
      <c r="H98" s="43">
        <f>IF($G98="","",$D98*(1+$E98)*$H$91)</f>
        <v/>
      </c>
      <c r="I98" s="44" t="n"/>
      <c r="J98" t="inlineStr">
        <is>
          <t>M</t>
        </is>
      </c>
      <c r="K98">
        <f>IF($B98="",0,IF(IFERROR(INDEX('Insumos'!$E$8:$E$25,MATCH($B98,'Insumos'!$B$8:$B$25,0)),"")="EJEMPLO",1,0))</f>
        <v/>
      </c>
    </row>
    <row r="99" ht="18" customHeight="1">
      <c r="A99" s="29">
        <f>IF($B99="","",IFERROR(INDEX('Insumos'!$A$8:$A$25,MATCH($B99,'Insumos'!$B$8:$B$25,0))&amp;"","NO ESTÁ"))</f>
        <v/>
      </c>
      <c r="B99" s="27" t="n"/>
      <c r="C99" s="29">
        <f>IF($B99="","",IFERROR(INDEX('Insumos'!$C$8:$C$25,MATCH($B99,'Insumos'!$B$8:$B$25,0))&amp;"",""))</f>
        <v/>
      </c>
      <c r="D99" s="32" t="n"/>
      <c r="E99" s="42" t="n"/>
      <c r="F99" s="30">
        <f>IF($B99="","",IFERROR(INDEX('Insumos'!$D$8:$D$25,MATCH($B99,'Insumos'!$B$8:$B$25,0)),""))</f>
        <v/>
      </c>
      <c r="G99" s="30">
        <f>IF(OR($B99="",$F99="",$D99=""),"",$D99*(1+$E99)*$F99)</f>
        <v/>
      </c>
      <c r="H99" s="43">
        <f>IF($G99="","",$D99*(1+$E99)*$H$91)</f>
        <v/>
      </c>
      <c r="I99" s="44" t="n"/>
      <c r="J99" t="inlineStr">
        <is>
          <t>M</t>
        </is>
      </c>
      <c r="K99">
        <f>IF($B99="",0,IF(IFERROR(INDEX('Insumos'!$E$8:$E$25,MATCH($B99,'Insumos'!$B$8:$B$25,0)),"")="EJEMPLO",1,0))</f>
        <v/>
      </c>
    </row>
    <row r="100" ht="18" customHeight="1">
      <c r="B100" s="45" t="inlineStr">
        <is>
          <t>Subtotal materiales</t>
        </is>
      </c>
      <c r="C100" s="46" t="n"/>
      <c r="D100" s="46" t="n"/>
      <c r="E100" s="46" t="n"/>
      <c r="F100" s="47" t="n"/>
      <c r="G100" s="33">
        <f>SUM(G93:G99)</f>
        <v/>
      </c>
    </row>
    <row r="101" ht="30" customHeight="1">
      <c r="A101" s="25" t="inlineStr">
        <is>
          <t>Clave</t>
        </is>
      </c>
      <c r="B101" s="25" t="inlineStr">
        <is>
          <t>Mano de obra (cuadrilla)</t>
        </is>
      </c>
      <c r="C101" s="25" t="inlineStr">
        <is>
          <t>Unidad</t>
        </is>
      </c>
      <c r="D101" s="26" t="inlineStr">
        <is>
          <t>Rendimiento por jornada</t>
        </is>
      </c>
      <c r="E101" s="25" t="inlineStr"/>
      <c r="F101" s="26" t="inlineStr">
        <is>
          <t>Costo por jornada</t>
        </is>
      </c>
      <c r="G101" s="26" t="inlineStr">
        <is>
          <t>Importe</t>
        </is>
      </c>
      <c r="H101" s="26" t="inlineStr">
        <is>
          <t>Jornadas en presupuesto</t>
        </is>
      </c>
      <c r="I101" s="25" t="inlineStr">
        <is>
          <t>Nota</t>
        </is>
      </c>
    </row>
    <row r="102" ht="19.2" customHeight="1">
      <c r="A102" s="29">
        <f>IF($B102="","",IFERROR(INDEX('Cuadrillas'!$A$5:$A$10,MATCH($B102,'Cuadrillas'!$B$5:$B$10,0))&amp;"","NO ESTÁ"))</f>
        <v/>
      </c>
      <c r="B102" s="27" t="inlineStr">
        <is>
          <t>1 impermeabilizador + 1 ayudante</t>
        </is>
      </c>
      <c r="C102" s="29">
        <f>IF($B102="","","jornada")</f>
        <v/>
      </c>
      <c r="D102" s="32" t="n">
        <v>70</v>
      </c>
      <c r="E102" s="29" t="n"/>
      <c r="F102" s="30">
        <f>IF($B102="","",IFERROR(INDEX('Cuadrillas'!$I$5:$I$10,MATCH($B102,'Cuadrillas'!$B$5:$B$10,0)),""))</f>
        <v/>
      </c>
      <c r="G102" s="30">
        <f>IF(OR($B102="",$F102="",N($D102)&lt;=0),"",$F102/$D102)</f>
        <v/>
      </c>
      <c r="H102" s="43">
        <f>IF($G102="","",$H$91/$D102)</f>
        <v/>
      </c>
      <c r="I102" s="44" t="inlineStr">
        <is>
          <t>EJEMPLO: pon el rendimiento real de tu cuadrilla.</t>
        </is>
      </c>
      <c r="J102" t="inlineStr">
        <is>
          <t>O</t>
        </is>
      </c>
      <c r="K102">
        <f>IF($B102="",0,IF(OR($D102=$L102,IFERROR(INDEX('Cuadrillas'!$J$5:$J$10,MATCH($B102,'Cuadrillas'!$B$5:$B$10,0)),"")="EJEMPLO"),1,0))</f>
        <v/>
      </c>
      <c r="L102" t="n">
        <v>70</v>
      </c>
    </row>
    <row r="103" ht="18" customHeight="1">
      <c r="A103" s="29">
        <f>IF($B103="","",IFERROR(INDEX('Cuadrillas'!$A$5:$A$10,MATCH($B103,'Cuadrillas'!$B$5:$B$10,0))&amp;"","NO ESTÁ"))</f>
        <v/>
      </c>
      <c r="B103" s="27" t="n"/>
      <c r="C103" s="29">
        <f>IF($B103="","","jornada")</f>
        <v/>
      </c>
      <c r="D103" s="32" t="n"/>
      <c r="E103" s="29" t="n"/>
      <c r="F103" s="30">
        <f>IF($B103="","",IFERROR(INDEX('Cuadrillas'!$I$5:$I$10,MATCH($B103,'Cuadrillas'!$B$5:$B$10,0)),""))</f>
        <v/>
      </c>
      <c r="G103" s="30">
        <f>IF(OR($B103="",$F103="",N($D103)&lt;=0),"",$F103/$D103)</f>
        <v/>
      </c>
      <c r="H103" s="43">
        <f>IF($G103="","",$H$91/$D103)</f>
        <v/>
      </c>
      <c r="I103" s="44" t="n"/>
      <c r="J103" t="inlineStr">
        <is>
          <t>O</t>
        </is>
      </c>
      <c r="K103">
        <f>IF($B103="",0,IF(OR($D103=$L103,IFERROR(INDEX('Cuadrillas'!$J$5:$J$10,MATCH($B103,'Cuadrillas'!$B$5:$B$10,0)),"")="EJEMPLO"),1,0))</f>
        <v/>
      </c>
    </row>
    <row r="104" ht="18" customHeight="1">
      <c r="A104" s="29">
        <f>IF($B104="","",IFERROR(INDEX('Cuadrillas'!$A$5:$A$10,MATCH($B104,'Cuadrillas'!$B$5:$B$10,0))&amp;"","NO ESTÁ"))</f>
        <v/>
      </c>
      <c r="B104" s="27" t="n"/>
      <c r="C104" s="29">
        <f>IF($B104="","","jornada")</f>
        <v/>
      </c>
      <c r="D104" s="32" t="n"/>
      <c r="E104" s="29" t="n"/>
      <c r="F104" s="30">
        <f>IF($B104="","",IFERROR(INDEX('Cuadrillas'!$I$5:$I$10,MATCH($B104,'Cuadrillas'!$B$5:$B$10,0)),""))</f>
        <v/>
      </c>
      <c r="G104" s="30">
        <f>IF(OR($B104="",$F104="",N($D104)&lt;=0),"",$F104/$D104)</f>
        <v/>
      </c>
      <c r="H104" s="43">
        <f>IF($G104="","",$H$91/$D104)</f>
        <v/>
      </c>
      <c r="I104" s="44" t="n"/>
      <c r="J104" t="inlineStr">
        <is>
          <t>O</t>
        </is>
      </c>
      <c r="K104">
        <f>IF($B104="",0,IF(OR($D104=$L104,IFERROR(INDEX('Cuadrillas'!$J$5:$J$10,MATCH($B104,'Cuadrillas'!$B$5:$B$10,0)),"")="EJEMPLO"),1,0))</f>
        <v/>
      </c>
    </row>
    <row r="105" ht="18" customHeight="1">
      <c r="B105" s="45" t="inlineStr">
        <is>
          <t>Subtotal mano de obra</t>
        </is>
      </c>
      <c r="C105" s="46" t="n"/>
      <c r="D105" s="46" t="n"/>
      <c r="E105" s="46" t="n"/>
      <c r="F105" s="47" t="n"/>
      <c r="G105" s="33">
        <f>SUM(G102:G104)</f>
        <v/>
      </c>
    </row>
    <row r="106" ht="30" customHeight="1">
      <c r="A106" s="25" t="inlineStr">
        <is>
          <t>Clave</t>
        </is>
      </c>
      <c r="B106" s="25" t="inlineStr">
        <is>
          <t>Herramienta y equipo</t>
        </is>
      </c>
      <c r="C106" s="25" t="inlineStr">
        <is>
          <t>Unidad</t>
        </is>
      </c>
      <c r="D106" s="26" t="inlineStr">
        <is>
          <t>Horas por unidad</t>
        </is>
      </c>
      <c r="E106" s="25" t="inlineStr"/>
      <c r="F106" s="26" t="inlineStr">
        <is>
          <t>Costo por hora</t>
        </is>
      </c>
      <c r="G106" s="26" t="inlineStr">
        <is>
          <t>Importe</t>
        </is>
      </c>
      <c r="H106" s="26" t="inlineStr">
        <is>
          <t>Horas en presupuesto</t>
        </is>
      </c>
      <c r="I106" s="25" t="inlineStr">
        <is>
          <t>Nota</t>
        </is>
      </c>
    </row>
    <row r="107" ht="32.40000000000001" customHeight="1">
      <c r="A107" s="29" t="n"/>
      <c r="B107" s="29" t="inlineStr">
        <is>
          <t>Herramienta menor</t>
        </is>
      </c>
      <c r="C107" s="29" t="inlineStr">
        <is>
          <t>% de MO</t>
        </is>
      </c>
      <c r="D107" s="42" t="n">
        <v>0.03</v>
      </c>
      <c r="E107" s="29" t="n"/>
      <c r="F107" s="30">
        <f>G105</f>
        <v/>
      </c>
      <c r="G107" s="30">
        <f>N($D107)*$F107</f>
        <v/>
      </c>
      <c r="H107" s="30">
        <f>$G107*$H$91</f>
        <v/>
      </c>
      <c r="I107" s="44" t="inlineStr">
        <is>
          <t>EJEMPLO: % de la mano de obra para el desgaste de la herramienta de mano.</t>
        </is>
      </c>
      <c r="J107" t="inlineStr">
        <is>
          <t>H</t>
        </is>
      </c>
      <c r="K107">
        <f>IF(N($D107)=0,0,IF($D107=$L107,1,0))</f>
        <v/>
      </c>
      <c r="L107" t="n">
        <v>0.03</v>
      </c>
    </row>
    <row r="108" ht="18" customHeight="1">
      <c r="A108" s="29">
        <f>IF($B108="","",IFERROR(INDEX('Insumos'!$A$40:$A$42,MATCH($B108,'Insumos'!$B$40:$B$42,0))&amp;"","NO ESTÁ"))</f>
        <v/>
      </c>
      <c r="B108" s="27" t="n"/>
      <c r="C108" s="29">
        <f>IF($B108="","",IFERROR(INDEX('Insumos'!$C$40:$C$42,MATCH($B108,'Insumos'!$B$40:$B$42,0))&amp;"",""))</f>
        <v/>
      </c>
      <c r="D108" s="32" t="n"/>
      <c r="E108" s="29" t="n"/>
      <c r="F108" s="30">
        <f>IF($B108="","",IFERROR(INDEX('Insumos'!$D$40:$D$42,MATCH($B108,'Insumos'!$B$40:$B$42,0)),""))</f>
        <v/>
      </c>
      <c r="G108" s="30">
        <f>IF(OR($B108="",$F108="",$D108=""),"",$D108*$F108)</f>
        <v/>
      </c>
      <c r="H108" s="43">
        <f>IF($G108="","",$D108*$H$91)</f>
        <v/>
      </c>
      <c r="I108" s="44" t="n"/>
      <c r="J108" t="inlineStr">
        <is>
          <t>E</t>
        </is>
      </c>
      <c r="K108">
        <f>IF($B108="",0,IF(OR($D108=$L108,IFERROR(INDEX('Insumos'!$E$40:$E$42,MATCH($B108,'Insumos'!$B$40:$B$42,0)),"")="EJEMPLO"),1,0))</f>
        <v/>
      </c>
    </row>
    <row r="109" ht="18" customHeight="1">
      <c r="A109" s="29">
        <f>IF($B109="","",IFERROR(INDEX('Insumos'!$A$40:$A$42,MATCH($B109,'Insumos'!$B$40:$B$42,0))&amp;"","NO ESTÁ"))</f>
        <v/>
      </c>
      <c r="B109" s="27" t="n"/>
      <c r="C109" s="29">
        <f>IF($B109="","",IFERROR(INDEX('Insumos'!$C$40:$C$42,MATCH($B109,'Insumos'!$B$40:$B$42,0))&amp;"",""))</f>
        <v/>
      </c>
      <c r="D109" s="32" t="n"/>
      <c r="E109" s="29" t="n"/>
      <c r="F109" s="30">
        <f>IF($B109="","",IFERROR(INDEX('Insumos'!$D$40:$D$42,MATCH($B109,'Insumos'!$B$40:$B$42,0)),""))</f>
        <v/>
      </c>
      <c r="G109" s="30">
        <f>IF(OR($B109="",$F109="",$D109=""),"",$D109*$F109)</f>
        <v/>
      </c>
      <c r="H109" s="43">
        <f>IF($G109="","",$D109*$H$91)</f>
        <v/>
      </c>
      <c r="I109" s="44" t="n"/>
      <c r="J109" t="inlineStr">
        <is>
          <t>E</t>
        </is>
      </c>
      <c r="K109">
        <f>IF($B109="",0,IF(OR($D109=$L109,IFERROR(INDEX('Insumos'!$E$40:$E$42,MATCH($B109,'Insumos'!$B$40:$B$42,0)),"")="EJEMPLO"),1,0))</f>
        <v/>
      </c>
    </row>
    <row r="110" ht="18" customHeight="1">
      <c r="B110" s="45" t="inlineStr">
        <is>
          <t>Subtotal herramienta y equipo</t>
        </is>
      </c>
      <c r="C110" s="46" t="n"/>
      <c r="D110" s="46" t="n"/>
      <c r="E110" s="46" t="n"/>
      <c r="F110" s="47" t="n"/>
      <c r="G110" s="33">
        <f>SUM(G107:G109)</f>
        <v/>
      </c>
    </row>
    <row r="111" ht="18" customHeight="1">
      <c r="B111" s="45" t="inlineStr">
        <is>
          <t>Costo directo</t>
        </is>
      </c>
      <c r="C111" s="46" t="n"/>
      <c r="D111" s="46" t="n"/>
      <c r="E111" s="46" t="n"/>
      <c r="F111" s="47" t="n"/>
      <c r="G111" s="33">
        <f>G100+G105+G110</f>
        <v/>
      </c>
    </row>
    <row r="112" ht="18" customHeight="1">
      <c r="B112" s="48" t="inlineStr">
        <is>
          <t>Indirectos</t>
        </is>
      </c>
      <c r="C112" s="29" t="n"/>
      <c r="D112" s="49">
        <f>$C$4</f>
        <v/>
      </c>
      <c r="E112" s="50" t="inlineStr">
        <is>
          <t>sobre</t>
        </is>
      </c>
      <c r="F112" s="30">
        <f>G111</f>
        <v/>
      </c>
      <c r="G112" s="30">
        <f>$D112*$F112</f>
        <v/>
      </c>
    </row>
    <row r="113" ht="18" customHeight="1">
      <c r="B113" s="48" t="inlineStr">
        <is>
          <t>Financiamiento</t>
        </is>
      </c>
      <c r="C113" s="29" t="n"/>
      <c r="D113" s="49">
        <f>$D$4</f>
        <v/>
      </c>
      <c r="E113" s="50" t="inlineStr">
        <is>
          <t>sobre</t>
        </is>
      </c>
      <c r="F113" s="30">
        <f>G111+G112</f>
        <v/>
      </c>
      <c r="G113" s="30">
        <f>$D113*$F113</f>
        <v/>
      </c>
    </row>
    <row r="114" ht="18" customHeight="1">
      <c r="B114" s="48" t="inlineStr">
        <is>
          <t>Utilidad</t>
        </is>
      </c>
      <c r="C114" s="29" t="n"/>
      <c r="D114" s="49">
        <f>$E$4</f>
        <v/>
      </c>
      <c r="E114" s="50" t="inlineStr">
        <is>
          <t>sobre</t>
        </is>
      </c>
      <c r="F114" s="30">
        <f>G111+G112+G113</f>
        <v/>
      </c>
      <c r="G114" s="30">
        <f>$D114*$F114</f>
        <v/>
      </c>
    </row>
    <row r="115" ht="18" customHeight="1">
      <c r="B115" s="48" t="inlineStr">
        <is>
          <t>Cargos adicionales</t>
        </is>
      </c>
      <c r="C115" s="29" t="n"/>
      <c r="D115" s="49">
        <f>$F$4</f>
        <v/>
      </c>
      <c r="E115" s="50" t="inlineStr">
        <is>
          <t>sobre</t>
        </is>
      </c>
      <c r="F115" s="30">
        <f>G111+G112+G113+G114</f>
        <v/>
      </c>
      <c r="G115" s="30">
        <f>$D115*$F115</f>
        <v/>
      </c>
    </row>
    <row r="116" ht="26" customHeight="1">
      <c r="B116" s="51" t="inlineStr">
        <is>
          <t>Precio unitario</t>
        </is>
      </c>
      <c r="G116" s="40">
        <f>ROUND(SUM(G111:G115),2)</f>
        <v/>
      </c>
    </row>
    <row r="117" ht="18" customHeight="1"/>
    <row r="118" ht="29.76" customHeight="1">
      <c r="A118" s="36" t="inlineStr">
        <is>
          <t>Clave</t>
        </is>
      </c>
      <c r="B118" s="36" t="inlineStr">
        <is>
          <t>Concepto</t>
        </is>
      </c>
      <c r="F118" s="36" t="inlineStr">
        <is>
          <t>Unidad</t>
        </is>
      </c>
      <c r="G118" s="21" t="inlineStr">
        <is>
          <t>Precio unitario</t>
        </is>
      </c>
      <c r="H118" s="21" t="inlineStr">
        <is>
          <t>Cantidad en presupuesto</t>
        </is>
      </c>
      <c r="I118" s="21" t="inlineStr">
        <is>
          <t>Datos de EJEMPLO en esta matriz</t>
        </is>
      </c>
    </row>
    <row r="119" ht="26" customHeight="1">
      <c r="A119" s="37" t="inlineStr">
        <is>
          <t>ACA-02</t>
        </is>
      </c>
      <c r="B119" s="37" t="inlineStr">
        <is>
          <t>Pintura vinílica a dos manos en muros, con sellador</t>
        </is>
      </c>
      <c r="C119" s="38" t="n"/>
      <c r="D119" s="38" t="n"/>
      <c r="E119" s="39" t="n"/>
      <c r="F119" s="37" t="inlineStr">
        <is>
          <t>m²</t>
        </is>
      </c>
      <c r="G119" s="40">
        <f>G144</f>
        <v/>
      </c>
      <c r="H119" s="41">
        <f>IF($B119="",0,SUMIFS('Presupuesto'!$E$7:$E$18,'Presupuesto'!$C$7:$C$18,$B119))</f>
        <v/>
      </c>
      <c r="I119" s="24">
        <f>SUM(K121:K144)</f>
        <v/>
      </c>
    </row>
    <row r="120" ht="30" customHeight="1">
      <c r="A120" s="25" t="inlineStr">
        <is>
          <t>Clave</t>
        </is>
      </c>
      <c r="B120" s="25" t="inlineStr">
        <is>
          <t>Material</t>
        </is>
      </c>
      <c r="C120" s="25" t="inlineStr">
        <is>
          <t>Unidad</t>
        </is>
      </c>
      <c r="D120" s="26" t="inlineStr">
        <is>
          <t>Cantidad por unidad</t>
        </is>
      </c>
      <c r="E120" s="26" t="inlineStr">
        <is>
          <t>Desperdicio (EJEMPLO)</t>
        </is>
      </c>
      <c r="F120" s="26" t="inlineStr">
        <is>
          <t>Precio</t>
        </is>
      </c>
      <c r="G120" s="26" t="inlineStr">
        <is>
          <t>Importe</t>
        </is>
      </c>
      <c r="H120" s="26" t="inlineStr">
        <is>
          <t>Total en presupuesto</t>
        </is>
      </c>
      <c r="I120" s="25" t="inlineStr">
        <is>
          <t>Nota y fuente</t>
        </is>
      </c>
    </row>
    <row r="121" ht="19.2" customHeight="1">
      <c r="A121" s="29">
        <f>IF($B121="","",IFERROR(INDEX('Insumos'!$A$8:$A$25,MATCH($B121,'Insumos'!$B$8:$B$25,0))&amp;"","NO ESTÁ"))</f>
        <v/>
      </c>
      <c r="B121" s="27" t="inlineStr">
        <is>
          <t>Sellador vinil acrílico para muros</t>
        </is>
      </c>
      <c r="C121" s="29">
        <f>IF($B121="","",IFERROR(INDEX('Insumos'!$C$8:$C$25,MATCH($B121,'Insumos'!$B$8:$B$25,0))&amp;"",""))</f>
        <v/>
      </c>
      <c r="D121" s="32">
        <f>1/6</f>
        <v/>
      </c>
      <c r="E121" s="42" t="n">
        <v>0.05</v>
      </c>
      <c r="F121" s="30">
        <f>IF($B121="","",IFERROR(INDEX('Insumos'!$D$8:$D$25,MATCH($B121,'Insumos'!$B$8:$B$25,0)),""))</f>
        <v/>
      </c>
      <c r="G121" s="30">
        <f>IF(OR($B121="",$F121="",$D121=""),"",$D121*(1+$E121)*$F121)</f>
        <v/>
      </c>
      <c r="H121" s="43">
        <f>IF($G121="","",$D121*(1+$E121)*$H$119)</f>
        <v/>
      </c>
      <c r="I121" s="44" t="inlineStr">
        <is>
          <t>Berel 560: 6 a 7 m² por litro, una mano (se usa 6).</t>
        </is>
      </c>
      <c r="J121" t="inlineStr">
        <is>
          <t>M</t>
        </is>
      </c>
      <c r="K121">
        <f>IF($B121="",0,IF(IFERROR(INDEX('Insumos'!$E$8:$E$25,MATCH($B121,'Insumos'!$B$8:$B$25,0)),"")="EJEMPLO",1,0))</f>
        <v/>
      </c>
    </row>
    <row r="122" ht="19.2" customHeight="1">
      <c r="A122" s="29">
        <f>IF($B122="","",IFERROR(INDEX('Insumos'!$A$8:$A$25,MATCH($B122,'Insumos'!$B$8:$B$25,0))&amp;"","NO ESTÁ"))</f>
        <v/>
      </c>
      <c r="B122" s="27" t="inlineStr">
        <is>
          <t>Pintura vinílica</t>
        </is>
      </c>
      <c r="C122" s="29">
        <f>IF($B122="","",IFERROR(INDEX('Insumos'!$C$8:$C$25,MATCH($B122,'Insumos'!$B$8:$B$25,0))&amp;"",""))</f>
        <v/>
      </c>
      <c r="D122" s="32">
        <f>1/8</f>
        <v/>
      </c>
      <c r="E122" s="42" t="n">
        <v>0.05</v>
      </c>
      <c r="F122" s="30">
        <f>IF($B122="","",IFERROR(INDEX('Insumos'!$D$8:$D$25,MATCH($B122,'Insumos'!$B$8:$B$25,0)),""))</f>
        <v/>
      </c>
      <c r="G122" s="30">
        <f>IF(OR($B122="",$F122="",$D122=""),"",$D122*(1+$E122)*$F122)</f>
        <v/>
      </c>
      <c r="H122" s="43">
        <f>IF($G122="","",$D122*(1+$E122)*$H$119)</f>
        <v/>
      </c>
      <c r="I122" s="44" t="inlineStr">
        <is>
          <t>Berelex: 8 a 10 m² por litro a 2 manos (se usa 8).</t>
        </is>
      </c>
      <c r="J122" t="inlineStr">
        <is>
          <t>M</t>
        </is>
      </c>
      <c r="K122">
        <f>IF($B122="",0,IF(IFERROR(INDEX('Insumos'!$E$8:$E$25,MATCH($B122,'Insumos'!$B$8:$B$25,0)),"")="EJEMPLO",1,0))</f>
        <v/>
      </c>
    </row>
    <row r="123" ht="18" customHeight="1">
      <c r="A123" s="29">
        <f>IF($B123="","",IFERROR(INDEX('Insumos'!$A$8:$A$25,MATCH($B123,'Insumos'!$B$8:$B$25,0))&amp;"","NO ESTÁ"))</f>
        <v/>
      </c>
      <c r="B123" s="27" t="n"/>
      <c r="C123" s="29">
        <f>IF($B123="","",IFERROR(INDEX('Insumos'!$C$8:$C$25,MATCH($B123,'Insumos'!$B$8:$B$25,0))&amp;"",""))</f>
        <v/>
      </c>
      <c r="D123" s="32" t="n"/>
      <c r="E123" s="42" t="n"/>
      <c r="F123" s="30">
        <f>IF($B123="","",IFERROR(INDEX('Insumos'!$D$8:$D$25,MATCH($B123,'Insumos'!$B$8:$B$25,0)),""))</f>
        <v/>
      </c>
      <c r="G123" s="30">
        <f>IF(OR($B123="",$F123="",$D123=""),"",$D123*(1+$E123)*$F123)</f>
        <v/>
      </c>
      <c r="H123" s="43">
        <f>IF($G123="","",$D123*(1+$E123)*$H$119)</f>
        <v/>
      </c>
      <c r="I123" s="44" t="n"/>
      <c r="J123" t="inlineStr">
        <is>
          <t>M</t>
        </is>
      </c>
      <c r="K123">
        <f>IF($B123="",0,IF(IFERROR(INDEX('Insumos'!$E$8:$E$25,MATCH($B123,'Insumos'!$B$8:$B$25,0)),"")="EJEMPLO",1,0))</f>
        <v/>
      </c>
    </row>
    <row r="124" ht="18" customHeight="1">
      <c r="A124" s="29">
        <f>IF($B124="","",IFERROR(INDEX('Insumos'!$A$8:$A$25,MATCH($B124,'Insumos'!$B$8:$B$25,0))&amp;"","NO ESTÁ"))</f>
        <v/>
      </c>
      <c r="B124" s="27" t="n"/>
      <c r="C124" s="29">
        <f>IF($B124="","",IFERROR(INDEX('Insumos'!$C$8:$C$25,MATCH($B124,'Insumos'!$B$8:$B$25,0))&amp;"",""))</f>
        <v/>
      </c>
      <c r="D124" s="32" t="n"/>
      <c r="E124" s="42" t="n"/>
      <c r="F124" s="30">
        <f>IF($B124="","",IFERROR(INDEX('Insumos'!$D$8:$D$25,MATCH($B124,'Insumos'!$B$8:$B$25,0)),""))</f>
        <v/>
      </c>
      <c r="G124" s="30">
        <f>IF(OR($B124="",$F124="",$D124=""),"",$D124*(1+$E124)*$F124)</f>
        <v/>
      </c>
      <c r="H124" s="43">
        <f>IF($G124="","",$D124*(1+$E124)*$H$119)</f>
        <v/>
      </c>
      <c r="I124" s="44" t="n"/>
      <c r="J124" t="inlineStr">
        <is>
          <t>M</t>
        </is>
      </c>
      <c r="K124">
        <f>IF($B124="",0,IF(IFERROR(INDEX('Insumos'!$E$8:$E$25,MATCH($B124,'Insumos'!$B$8:$B$25,0)),"")="EJEMPLO",1,0))</f>
        <v/>
      </c>
    </row>
    <row r="125" ht="18" customHeight="1">
      <c r="A125" s="29">
        <f>IF($B125="","",IFERROR(INDEX('Insumos'!$A$8:$A$25,MATCH($B125,'Insumos'!$B$8:$B$25,0))&amp;"","NO ESTÁ"))</f>
        <v/>
      </c>
      <c r="B125" s="27" t="n"/>
      <c r="C125" s="29">
        <f>IF($B125="","",IFERROR(INDEX('Insumos'!$C$8:$C$25,MATCH($B125,'Insumos'!$B$8:$B$25,0))&amp;"",""))</f>
        <v/>
      </c>
      <c r="D125" s="32" t="n"/>
      <c r="E125" s="42" t="n"/>
      <c r="F125" s="30">
        <f>IF($B125="","",IFERROR(INDEX('Insumos'!$D$8:$D$25,MATCH($B125,'Insumos'!$B$8:$B$25,0)),""))</f>
        <v/>
      </c>
      <c r="G125" s="30">
        <f>IF(OR($B125="",$F125="",$D125=""),"",$D125*(1+$E125)*$F125)</f>
        <v/>
      </c>
      <c r="H125" s="43">
        <f>IF($G125="","",$D125*(1+$E125)*$H$119)</f>
        <v/>
      </c>
      <c r="I125" s="44" t="n"/>
      <c r="J125" t="inlineStr">
        <is>
          <t>M</t>
        </is>
      </c>
      <c r="K125">
        <f>IF($B125="",0,IF(IFERROR(INDEX('Insumos'!$E$8:$E$25,MATCH($B125,'Insumos'!$B$8:$B$25,0)),"")="EJEMPLO",1,0))</f>
        <v/>
      </c>
    </row>
    <row r="126" ht="18" customHeight="1">
      <c r="A126" s="29">
        <f>IF($B126="","",IFERROR(INDEX('Insumos'!$A$8:$A$25,MATCH($B126,'Insumos'!$B$8:$B$25,0))&amp;"","NO ESTÁ"))</f>
        <v/>
      </c>
      <c r="B126" s="27" t="n"/>
      <c r="C126" s="29">
        <f>IF($B126="","",IFERROR(INDEX('Insumos'!$C$8:$C$25,MATCH($B126,'Insumos'!$B$8:$B$25,0))&amp;"",""))</f>
        <v/>
      </c>
      <c r="D126" s="32" t="n"/>
      <c r="E126" s="42" t="n"/>
      <c r="F126" s="30">
        <f>IF($B126="","",IFERROR(INDEX('Insumos'!$D$8:$D$25,MATCH($B126,'Insumos'!$B$8:$B$25,0)),""))</f>
        <v/>
      </c>
      <c r="G126" s="30">
        <f>IF(OR($B126="",$F126="",$D126=""),"",$D126*(1+$E126)*$F126)</f>
        <v/>
      </c>
      <c r="H126" s="43">
        <f>IF($G126="","",$D126*(1+$E126)*$H$119)</f>
        <v/>
      </c>
      <c r="I126" s="44" t="n"/>
      <c r="J126" t="inlineStr">
        <is>
          <t>M</t>
        </is>
      </c>
      <c r="K126">
        <f>IF($B126="",0,IF(IFERROR(INDEX('Insumos'!$E$8:$E$25,MATCH($B126,'Insumos'!$B$8:$B$25,0)),"")="EJEMPLO",1,0))</f>
        <v/>
      </c>
    </row>
    <row r="127" ht="18" customHeight="1">
      <c r="A127" s="29">
        <f>IF($B127="","",IFERROR(INDEX('Insumos'!$A$8:$A$25,MATCH($B127,'Insumos'!$B$8:$B$25,0))&amp;"","NO ESTÁ"))</f>
        <v/>
      </c>
      <c r="B127" s="27" t="n"/>
      <c r="C127" s="29">
        <f>IF($B127="","",IFERROR(INDEX('Insumos'!$C$8:$C$25,MATCH($B127,'Insumos'!$B$8:$B$25,0))&amp;"",""))</f>
        <v/>
      </c>
      <c r="D127" s="32" t="n"/>
      <c r="E127" s="42" t="n"/>
      <c r="F127" s="30">
        <f>IF($B127="","",IFERROR(INDEX('Insumos'!$D$8:$D$25,MATCH($B127,'Insumos'!$B$8:$B$25,0)),""))</f>
        <v/>
      </c>
      <c r="G127" s="30">
        <f>IF(OR($B127="",$F127="",$D127=""),"",$D127*(1+$E127)*$F127)</f>
        <v/>
      </c>
      <c r="H127" s="43">
        <f>IF($G127="","",$D127*(1+$E127)*$H$119)</f>
        <v/>
      </c>
      <c r="I127" s="44" t="n"/>
      <c r="J127" t="inlineStr">
        <is>
          <t>M</t>
        </is>
      </c>
      <c r="K127">
        <f>IF($B127="",0,IF(IFERROR(INDEX('Insumos'!$E$8:$E$25,MATCH($B127,'Insumos'!$B$8:$B$25,0)),"")="EJEMPLO",1,0))</f>
        <v/>
      </c>
    </row>
    <row r="128" ht="18" customHeight="1">
      <c r="B128" s="45" t="inlineStr">
        <is>
          <t>Subtotal materiales</t>
        </is>
      </c>
      <c r="C128" s="46" t="n"/>
      <c r="D128" s="46" t="n"/>
      <c r="E128" s="46" t="n"/>
      <c r="F128" s="47" t="n"/>
      <c r="G128" s="33">
        <f>SUM(G121:G127)</f>
        <v/>
      </c>
    </row>
    <row r="129" ht="30" customHeight="1">
      <c r="A129" s="25" t="inlineStr">
        <is>
          <t>Clave</t>
        </is>
      </c>
      <c r="B129" s="25" t="inlineStr">
        <is>
          <t>Mano de obra (cuadrilla)</t>
        </is>
      </c>
      <c r="C129" s="25" t="inlineStr">
        <is>
          <t>Unidad</t>
        </is>
      </c>
      <c r="D129" s="26" t="inlineStr">
        <is>
          <t>Rendimiento por jornada</t>
        </is>
      </c>
      <c r="E129" s="25" t="inlineStr"/>
      <c r="F129" s="26" t="inlineStr">
        <is>
          <t>Costo por jornada</t>
        </is>
      </c>
      <c r="G129" s="26" t="inlineStr">
        <is>
          <t>Importe</t>
        </is>
      </c>
      <c r="H129" s="26" t="inlineStr">
        <is>
          <t>Jornadas en presupuesto</t>
        </is>
      </c>
      <c r="I129" s="25" t="inlineStr">
        <is>
          <t>Nota</t>
        </is>
      </c>
    </row>
    <row r="130" ht="19.2" customHeight="1">
      <c r="A130" s="29">
        <f>IF($B130="","",IFERROR(INDEX('Cuadrillas'!$A$5:$A$10,MATCH($B130,'Cuadrillas'!$B$5:$B$10,0))&amp;"","NO ESTÁ"))</f>
        <v/>
      </c>
      <c r="B130" s="27" t="inlineStr">
        <is>
          <t>1 pintor</t>
        </is>
      </c>
      <c r="C130" s="29">
        <f>IF($B130="","","jornada")</f>
        <v/>
      </c>
      <c r="D130" s="32" t="n">
        <v>45</v>
      </c>
      <c r="E130" s="29" t="n"/>
      <c r="F130" s="30">
        <f>IF($B130="","",IFERROR(INDEX('Cuadrillas'!$I$5:$I$10,MATCH($B130,'Cuadrillas'!$B$5:$B$10,0)),""))</f>
        <v/>
      </c>
      <c r="G130" s="30">
        <f>IF(OR($B130="",$F130="",N($D130)&lt;=0),"",$F130/$D130)</f>
        <v/>
      </c>
      <c r="H130" s="43">
        <f>IF($G130="","",$H$119/$D130)</f>
        <v/>
      </c>
      <c r="I130" s="44" t="inlineStr">
        <is>
          <t>EJEMPLO: pon el rendimiento real de tu cuadrilla.</t>
        </is>
      </c>
      <c r="J130" t="inlineStr">
        <is>
          <t>O</t>
        </is>
      </c>
      <c r="K130">
        <f>IF($B130="",0,IF(OR($D130=$L130,IFERROR(INDEX('Cuadrillas'!$J$5:$J$10,MATCH($B130,'Cuadrillas'!$B$5:$B$10,0)),"")="EJEMPLO"),1,0))</f>
        <v/>
      </c>
      <c r="L130" t="n">
        <v>45</v>
      </c>
    </row>
    <row r="131" ht="18" customHeight="1">
      <c r="A131" s="29">
        <f>IF($B131="","",IFERROR(INDEX('Cuadrillas'!$A$5:$A$10,MATCH($B131,'Cuadrillas'!$B$5:$B$10,0))&amp;"","NO ESTÁ"))</f>
        <v/>
      </c>
      <c r="B131" s="27" t="n"/>
      <c r="C131" s="29">
        <f>IF($B131="","","jornada")</f>
        <v/>
      </c>
      <c r="D131" s="32" t="n"/>
      <c r="E131" s="29" t="n"/>
      <c r="F131" s="30">
        <f>IF($B131="","",IFERROR(INDEX('Cuadrillas'!$I$5:$I$10,MATCH($B131,'Cuadrillas'!$B$5:$B$10,0)),""))</f>
        <v/>
      </c>
      <c r="G131" s="30">
        <f>IF(OR($B131="",$F131="",N($D131)&lt;=0),"",$F131/$D131)</f>
        <v/>
      </c>
      <c r="H131" s="43">
        <f>IF($G131="","",$H$119/$D131)</f>
        <v/>
      </c>
      <c r="I131" s="44" t="n"/>
      <c r="J131" t="inlineStr">
        <is>
          <t>O</t>
        </is>
      </c>
      <c r="K131">
        <f>IF($B131="",0,IF(OR($D131=$L131,IFERROR(INDEX('Cuadrillas'!$J$5:$J$10,MATCH($B131,'Cuadrillas'!$B$5:$B$10,0)),"")="EJEMPLO"),1,0))</f>
        <v/>
      </c>
    </row>
    <row r="132" ht="18" customHeight="1">
      <c r="A132" s="29">
        <f>IF($B132="","",IFERROR(INDEX('Cuadrillas'!$A$5:$A$10,MATCH($B132,'Cuadrillas'!$B$5:$B$10,0))&amp;"","NO ESTÁ"))</f>
        <v/>
      </c>
      <c r="B132" s="27" t="n"/>
      <c r="C132" s="29">
        <f>IF($B132="","","jornada")</f>
        <v/>
      </c>
      <c r="D132" s="32" t="n"/>
      <c r="E132" s="29" t="n"/>
      <c r="F132" s="30">
        <f>IF($B132="","",IFERROR(INDEX('Cuadrillas'!$I$5:$I$10,MATCH($B132,'Cuadrillas'!$B$5:$B$10,0)),""))</f>
        <v/>
      </c>
      <c r="G132" s="30">
        <f>IF(OR($B132="",$F132="",N($D132)&lt;=0),"",$F132/$D132)</f>
        <v/>
      </c>
      <c r="H132" s="43">
        <f>IF($G132="","",$H$119/$D132)</f>
        <v/>
      </c>
      <c r="I132" s="44" t="n"/>
      <c r="J132" t="inlineStr">
        <is>
          <t>O</t>
        </is>
      </c>
      <c r="K132">
        <f>IF($B132="",0,IF(OR($D132=$L132,IFERROR(INDEX('Cuadrillas'!$J$5:$J$10,MATCH($B132,'Cuadrillas'!$B$5:$B$10,0)),"")="EJEMPLO"),1,0))</f>
        <v/>
      </c>
    </row>
    <row r="133" ht="18" customHeight="1">
      <c r="B133" s="45" t="inlineStr">
        <is>
          <t>Subtotal mano de obra</t>
        </is>
      </c>
      <c r="C133" s="46" t="n"/>
      <c r="D133" s="46" t="n"/>
      <c r="E133" s="46" t="n"/>
      <c r="F133" s="47" t="n"/>
      <c r="G133" s="33">
        <f>SUM(G130:G132)</f>
        <v/>
      </c>
    </row>
    <row r="134" ht="30" customHeight="1">
      <c r="A134" s="25" t="inlineStr">
        <is>
          <t>Clave</t>
        </is>
      </c>
      <c r="B134" s="25" t="inlineStr">
        <is>
          <t>Herramienta y equipo</t>
        </is>
      </c>
      <c r="C134" s="25" t="inlineStr">
        <is>
          <t>Unidad</t>
        </is>
      </c>
      <c r="D134" s="26" t="inlineStr">
        <is>
          <t>Horas por unidad</t>
        </is>
      </c>
      <c r="E134" s="25" t="inlineStr"/>
      <c r="F134" s="26" t="inlineStr">
        <is>
          <t>Costo por hora</t>
        </is>
      </c>
      <c r="G134" s="26" t="inlineStr">
        <is>
          <t>Importe</t>
        </is>
      </c>
      <c r="H134" s="26" t="inlineStr">
        <is>
          <t>Horas en presupuesto</t>
        </is>
      </c>
      <c r="I134" s="25" t="inlineStr">
        <is>
          <t>Nota</t>
        </is>
      </c>
    </row>
    <row r="135" ht="32.40000000000001" customHeight="1">
      <c r="A135" s="29" t="n"/>
      <c r="B135" s="29" t="inlineStr">
        <is>
          <t>Herramienta menor</t>
        </is>
      </c>
      <c r="C135" s="29" t="inlineStr">
        <is>
          <t>% de MO</t>
        </is>
      </c>
      <c r="D135" s="42" t="n">
        <v>0.03</v>
      </c>
      <c r="E135" s="29" t="n"/>
      <c r="F135" s="30">
        <f>G133</f>
        <v/>
      </c>
      <c r="G135" s="30">
        <f>N($D135)*$F135</f>
        <v/>
      </c>
      <c r="H135" s="30">
        <f>$G135*$H$119</f>
        <v/>
      </c>
      <c r="I135" s="44" t="inlineStr">
        <is>
          <t>EJEMPLO: % de la mano de obra para el desgaste de la herramienta de mano.</t>
        </is>
      </c>
      <c r="J135" t="inlineStr">
        <is>
          <t>H</t>
        </is>
      </c>
      <c r="K135">
        <f>IF(N($D135)=0,0,IF($D135=$L135,1,0))</f>
        <v/>
      </c>
      <c r="L135" t="n">
        <v>0.03</v>
      </c>
    </row>
    <row r="136" ht="18" customHeight="1">
      <c r="A136" s="29">
        <f>IF($B136="","",IFERROR(INDEX('Insumos'!$A$40:$A$42,MATCH($B136,'Insumos'!$B$40:$B$42,0))&amp;"","NO ESTÁ"))</f>
        <v/>
      </c>
      <c r="B136" s="27" t="n"/>
      <c r="C136" s="29">
        <f>IF($B136="","",IFERROR(INDEX('Insumos'!$C$40:$C$42,MATCH($B136,'Insumos'!$B$40:$B$42,0))&amp;"",""))</f>
        <v/>
      </c>
      <c r="D136" s="32" t="n"/>
      <c r="E136" s="29" t="n"/>
      <c r="F136" s="30">
        <f>IF($B136="","",IFERROR(INDEX('Insumos'!$D$40:$D$42,MATCH($B136,'Insumos'!$B$40:$B$42,0)),""))</f>
        <v/>
      </c>
      <c r="G136" s="30">
        <f>IF(OR($B136="",$F136="",$D136=""),"",$D136*$F136)</f>
        <v/>
      </c>
      <c r="H136" s="43">
        <f>IF($G136="","",$D136*$H$119)</f>
        <v/>
      </c>
      <c r="I136" s="44" t="n"/>
      <c r="J136" t="inlineStr">
        <is>
          <t>E</t>
        </is>
      </c>
      <c r="K136">
        <f>IF($B136="",0,IF(OR($D136=$L136,IFERROR(INDEX('Insumos'!$E$40:$E$42,MATCH($B136,'Insumos'!$B$40:$B$42,0)),"")="EJEMPLO"),1,0))</f>
        <v/>
      </c>
    </row>
    <row r="137" ht="18" customHeight="1">
      <c r="A137" s="29">
        <f>IF($B137="","",IFERROR(INDEX('Insumos'!$A$40:$A$42,MATCH($B137,'Insumos'!$B$40:$B$42,0))&amp;"","NO ESTÁ"))</f>
        <v/>
      </c>
      <c r="B137" s="27" t="n"/>
      <c r="C137" s="29">
        <f>IF($B137="","",IFERROR(INDEX('Insumos'!$C$40:$C$42,MATCH($B137,'Insumos'!$B$40:$B$42,0))&amp;"",""))</f>
        <v/>
      </c>
      <c r="D137" s="32" t="n"/>
      <c r="E137" s="29" t="n"/>
      <c r="F137" s="30">
        <f>IF($B137="","",IFERROR(INDEX('Insumos'!$D$40:$D$42,MATCH($B137,'Insumos'!$B$40:$B$42,0)),""))</f>
        <v/>
      </c>
      <c r="G137" s="30">
        <f>IF(OR($B137="",$F137="",$D137=""),"",$D137*$F137)</f>
        <v/>
      </c>
      <c r="H137" s="43">
        <f>IF($G137="","",$D137*$H$119)</f>
        <v/>
      </c>
      <c r="I137" s="44" t="n"/>
      <c r="J137" t="inlineStr">
        <is>
          <t>E</t>
        </is>
      </c>
      <c r="K137">
        <f>IF($B137="",0,IF(OR($D137=$L137,IFERROR(INDEX('Insumos'!$E$40:$E$42,MATCH($B137,'Insumos'!$B$40:$B$42,0)),"")="EJEMPLO"),1,0))</f>
        <v/>
      </c>
    </row>
    <row r="138" ht="18" customHeight="1">
      <c r="B138" s="45" t="inlineStr">
        <is>
          <t>Subtotal herramienta y equipo</t>
        </is>
      </c>
      <c r="C138" s="46" t="n"/>
      <c r="D138" s="46" t="n"/>
      <c r="E138" s="46" t="n"/>
      <c r="F138" s="47" t="n"/>
      <c r="G138" s="33">
        <f>SUM(G135:G137)</f>
        <v/>
      </c>
    </row>
    <row r="139" ht="18" customHeight="1">
      <c r="B139" s="45" t="inlineStr">
        <is>
          <t>Costo directo</t>
        </is>
      </c>
      <c r="C139" s="46" t="n"/>
      <c r="D139" s="46" t="n"/>
      <c r="E139" s="46" t="n"/>
      <c r="F139" s="47" t="n"/>
      <c r="G139" s="33">
        <f>G128+G133+G138</f>
        <v/>
      </c>
    </row>
    <row r="140" ht="18" customHeight="1">
      <c r="B140" s="48" t="inlineStr">
        <is>
          <t>Indirectos</t>
        </is>
      </c>
      <c r="C140" s="29" t="n"/>
      <c r="D140" s="49">
        <f>$C$4</f>
        <v/>
      </c>
      <c r="E140" s="50" t="inlineStr">
        <is>
          <t>sobre</t>
        </is>
      </c>
      <c r="F140" s="30">
        <f>G139</f>
        <v/>
      </c>
      <c r="G140" s="30">
        <f>$D140*$F140</f>
        <v/>
      </c>
    </row>
    <row r="141" ht="18" customHeight="1">
      <c r="B141" s="48" t="inlineStr">
        <is>
          <t>Financiamiento</t>
        </is>
      </c>
      <c r="C141" s="29" t="n"/>
      <c r="D141" s="49">
        <f>$D$4</f>
        <v/>
      </c>
      <c r="E141" s="50" t="inlineStr">
        <is>
          <t>sobre</t>
        </is>
      </c>
      <c r="F141" s="30">
        <f>G139+G140</f>
        <v/>
      </c>
      <c r="G141" s="30">
        <f>$D141*$F141</f>
        <v/>
      </c>
    </row>
    <row r="142" ht="18" customHeight="1">
      <c r="B142" s="48" t="inlineStr">
        <is>
          <t>Utilidad</t>
        </is>
      </c>
      <c r="C142" s="29" t="n"/>
      <c r="D142" s="49">
        <f>$E$4</f>
        <v/>
      </c>
      <c r="E142" s="50" t="inlineStr">
        <is>
          <t>sobre</t>
        </is>
      </c>
      <c r="F142" s="30">
        <f>G139+G140+G141</f>
        <v/>
      </c>
      <c r="G142" s="30">
        <f>$D142*$F142</f>
        <v/>
      </c>
    </row>
    <row r="143" ht="18" customHeight="1">
      <c r="B143" s="48" t="inlineStr">
        <is>
          <t>Cargos adicionales</t>
        </is>
      </c>
      <c r="C143" s="29" t="n"/>
      <c r="D143" s="49">
        <f>$F$4</f>
        <v/>
      </c>
      <c r="E143" s="50" t="inlineStr">
        <is>
          <t>sobre</t>
        </is>
      </c>
      <c r="F143" s="30">
        <f>G139+G140+G141+G142</f>
        <v/>
      </c>
      <c r="G143" s="30">
        <f>$D143*$F143</f>
        <v/>
      </c>
    </row>
    <row r="144" ht="26" customHeight="1">
      <c r="B144" s="51" t="inlineStr">
        <is>
          <t>Precio unitario</t>
        </is>
      </c>
      <c r="G144" s="40">
        <f>ROUND(SUM(G139:G143),2)</f>
        <v/>
      </c>
    </row>
  </sheetData>
  <sheetProtection selectLockedCells="0" selectUnlockedCells="0" sheet="1" objects="0" insertRows="1" insertHyperlinks="1" autoFilter="1" scenarios="0" formatColumns="0" deleteColumns="1" insertColumns="1" pivotTables="1" deleteRows="1" formatCells="0" formatRows="0" sort="1"/>
  <mergeCells count="36">
    <mergeCell ref="B138:F138"/>
    <mergeCell ref="B144:F144"/>
    <mergeCell ref="B110:F110"/>
    <mergeCell ref="B118:E118"/>
    <mergeCell ref="B16:F16"/>
    <mergeCell ref="B54:F54"/>
    <mergeCell ref="B100:F100"/>
    <mergeCell ref="B72:F72"/>
    <mergeCell ref="B6:E6"/>
    <mergeCell ref="B27:F27"/>
    <mergeCell ref="B21:F21"/>
    <mergeCell ref="B63:E63"/>
    <mergeCell ref="B105:F105"/>
    <mergeCell ref="B77:F77"/>
    <mergeCell ref="A2:I2"/>
    <mergeCell ref="B35:E35"/>
    <mergeCell ref="B111:F111"/>
    <mergeCell ref="B91:E91"/>
    <mergeCell ref="B62:E62"/>
    <mergeCell ref="B60:F60"/>
    <mergeCell ref="B7:E7"/>
    <mergeCell ref="B90:E90"/>
    <mergeCell ref="B88:F88"/>
    <mergeCell ref="B44:F44"/>
    <mergeCell ref="B82:F82"/>
    <mergeCell ref="B116:F116"/>
    <mergeCell ref="B128:F128"/>
    <mergeCell ref="B49:F49"/>
    <mergeCell ref="B83:F83"/>
    <mergeCell ref="B55:F55"/>
    <mergeCell ref="B133:F133"/>
    <mergeCell ref="B119:E119"/>
    <mergeCell ref="B139:F139"/>
    <mergeCell ref="B34:E34"/>
    <mergeCell ref="B32:F32"/>
    <mergeCell ref="B26:F26"/>
  </mergeCells>
  <conditionalFormatting sqref="I7">
    <cfRule type="expression" priority="1" dxfId="0">
      <formula>I7&gt;0</formula>
    </cfRule>
  </conditionalFormatting>
  <conditionalFormatting sqref="A9:A15">
    <cfRule type="expression" priority="2" dxfId="1">
      <formula>A9="NO ESTÁ"</formula>
    </cfRule>
  </conditionalFormatting>
  <conditionalFormatting sqref="A18:A20">
    <cfRule type="expression" priority="3" dxfId="1">
      <formula>A18="NO ESTÁ"</formula>
    </cfRule>
  </conditionalFormatting>
  <conditionalFormatting sqref="A24:A25">
    <cfRule type="expression" priority="4" dxfId="1">
      <formula>A24="NO ESTÁ"</formula>
    </cfRule>
  </conditionalFormatting>
  <conditionalFormatting sqref="I35">
    <cfRule type="expression" priority="5" dxfId="0">
      <formula>I35&gt;0</formula>
    </cfRule>
  </conditionalFormatting>
  <conditionalFormatting sqref="A37:A43">
    <cfRule type="expression" priority="6" dxfId="1">
      <formula>A37="NO ESTÁ"</formula>
    </cfRule>
  </conditionalFormatting>
  <conditionalFormatting sqref="A46:A48">
    <cfRule type="expression" priority="7" dxfId="1">
      <formula>A46="NO ESTÁ"</formula>
    </cfRule>
  </conditionalFormatting>
  <conditionalFormatting sqref="A52:A53">
    <cfRule type="expression" priority="8" dxfId="1">
      <formula>A52="NO ESTÁ"</formula>
    </cfRule>
  </conditionalFormatting>
  <conditionalFormatting sqref="I63">
    <cfRule type="expression" priority="9" dxfId="0">
      <formula>I63&gt;0</formula>
    </cfRule>
  </conditionalFormatting>
  <conditionalFormatting sqref="A65:A71">
    <cfRule type="expression" priority="10" dxfId="1">
      <formula>A65="NO ESTÁ"</formula>
    </cfRule>
  </conditionalFormatting>
  <conditionalFormatting sqref="A74:A76">
    <cfRule type="expression" priority="11" dxfId="1">
      <formula>A74="NO ESTÁ"</formula>
    </cfRule>
  </conditionalFormatting>
  <conditionalFormatting sqref="A80:A81">
    <cfRule type="expression" priority="12" dxfId="1">
      <formula>A80="NO ESTÁ"</formula>
    </cfRule>
  </conditionalFormatting>
  <conditionalFormatting sqref="I91">
    <cfRule type="expression" priority="13" dxfId="0">
      <formula>I91&gt;0</formula>
    </cfRule>
  </conditionalFormatting>
  <conditionalFormatting sqref="A93:A99">
    <cfRule type="expression" priority="14" dxfId="1">
      <formula>A93="NO ESTÁ"</formula>
    </cfRule>
  </conditionalFormatting>
  <conditionalFormatting sqref="A102:A104">
    <cfRule type="expression" priority="15" dxfId="1">
      <formula>A102="NO ESTÁ"</formula>
    </cfRule>
  </conditionalFormatting>
  <conditionalFormatting sqref="A108:A109">
    <cfRule type="expression" priority="16" dxfId="1">
      <formula>A108="NO ESTÁ"</formula>
    </cfRule>
  </conditionalFormatting>
  <conditionalFormatting sqref="I119">
    <cfRule type="expression" priority="17" dxfId="0">
      <formula>I119&gt;0</formula>
    </cfRule>
  </conditionalFormatting>
  <conditionalFormatting sqref="A121:A127">
    <cfRule type="expression" priority="18" dxfId="1">
      <formula>A121="NO ESTÁ"</formula>
    </cfRule>
  </conditionalFormatting>
  <conditionalFormatting sqref="A130:A132">
    <cfRule type="expression" priority="19" dxfId="1">
      <formula>A130="NO ESTÁ"</formula>
    </cfRule>
  </conditionalFormatting>
  <conditionalFormatting sqref="A136:A137">
    <cfRule type="expression" priority="20" dxfId="1">
      <formula>A136="NO ESTÁ"</formula>
    </cfRule>
  </conditionalFormatting>
  <dataValidations count="16">
    <dataValidation sqref="A7 A35 A63 A91 A119" showDropDown="0" showInputMessage="1" showErrorMessage="0" allowBlank="1" errorTitle="Revisa esta celda" error="Ese valor no va aquí. Lee el mensaje de esta celda." promptTitle="Clave" prompt="La clave del concepto. Sale en el catálogo y en el presupuesto." errorStyle="stop"/>
    <dataValidation sqref="B7 B35 B63 B91 B119" showDropDown="0" showInputMessage="1" showErrorMessage="0" allowBlank="1" errorTitle="Revisa esta celda" error="Ese valor no va aquí. Lee el mensaje de esta celda." promptTitle="Concepto" prompt="El nombre que verá tu cliente. Cada concepto con un nombre distinto: el presupuesto lo busca por nombre." errorStyle="stop"/>
    <dataValidation sqref="F7 F35 F63 F91 F119" showDropDown="0" showInputMessage="1" showErrorMessage="0" allowBlank="1" errorTitle="Revisa esta celda" error="Ese valor no va aquí. Lee el mensaje de esta celda." promptTitle="Unidad" prompt="La unidad del concepto: m², m³, m, kg, pza..." errorStyle="stop"/>
    <dataValidation sqref="B9:B15 B37:B43 B65:B71 B93:B99 B121:B127" showDropDown="0" showInputMessage="1" showErrorMessage="1" allowBlank="1" errorTitle="Revisa esta celda" error="Elige un valor de la lista." promptTitle="Material" prompt="Elige de la lista de Materiales en Insumos." type="list" errorStyle="stop">
      <formula1>'Insumos'!$B$8:$B$25</formula1>
    </dataValidation>
    <dataValidation sqref="D9:D15 D37:D43 D65:D71 D93:D99 D121:D127" showDropDown="0" showInputMessage="1" showErrorMessage="1" allowBlank="1" errorTitle="Revisa esta celda" error="Ese valor no va aquí. Lee el mensaje de esta celda." promptTitle="Cantidad por unidad" prompt="Cuánto material lleva una unidad del concepto, sin desperdicio. La nota dice de dónde sale." type="decimal" errorStyle="stop" operator="greaterThanOrEqual">
      <formula1>0</formula1>
    </dataValidation>
    <dataValidation sqref="E9:E15 E37:E43 E65:E71 E93:E99 E121:E127" showDropDown="0" showInputMessage="1" showErrorMessage="1" allowBlank="1" errorTitle="Revisa esta celda" error="Ese valor no va aquí. Lee el mensaje de esta celda." promptTitle="Desperdicio" prompt="EJEMPLO. Extra por cortes, mermas y traslapes. Pon 5% para cinco por ciento." type="decimal" errorStyle="stop" operator="between">
      <formula1>0</formula1>
      <formula2>1</formula2>
    </dataValidation>
    <dataValidation sqref="I9:I15 I18:I20 I23 I24:I25 I37:I43 I46:I48 I51 I52:I53 I65:I71 I74:I76 I79 I80:I81 I93:I99 I102:I104 I107 I108:I109 I121:I127 I130:I132 I135 I136:I137" showDropDown="0" showInputMessage="1" showErrorMessage="0" allowBlank="1" errorTitle="Revisa esta celda" error="Ese valor no va aquí. Lee el mensaje de esta celda." promptTitle="Nota" prompt="De dónde sale la cantidad, o lo que quieras recordar." errorStyle="stop"/>
    <dataValidation sqref="B18:B20 B46:B48 B74:B76 B102:B104 B130:B132" showDropDown="0" showInputMessage="1" showErrorMessage="1" allowBlank="1" errorTitle="Revisa esta celda" error="Elige un valor de la lista." promptTitle="Cuadrilla" prompt="Elige de la lista de la pestaña Cuadrillas." type="list" errorStyle="stop">
      <formula1>'Cuadrillas'!$B$5:$B$10</formula1>
    </dataValidation>
    <dataValidation sqref="D18:D20 D46:D48 D74:D76 D102:D104 D130:D132" showDropDown="0" showInputMessage="1" showErrorMessage="1" allowBlank="1" errorTitle="Revisa esta celda" error="Ese valor no va aquí. Lee el mensaje de esta celda." promptTitle="Rendimiento por jornada" prompt="EJEMPLO. Cuántas unidades del concepto termina la cuadrilla en una jornada de 8 horas. Pon el de tu gente." type="decimal" errorStyle="stop" operator="greaterThan">
      <formula1>0</formula1>
    </dataValidation>
    <dataValidation sqref="D23 D51 D79 D107 D135" showDropDown="0" showInputMessage="1" showErrorMessage="1" allowBlank="1" errorTitle="Revisa esta celda" error="Ese valor no va aquí. Lee el mensaje de esta celda." promptTitle="Herramienta menor" prompt="EJEMPLO. Porcentaje del costo de mano de obra que cubre la herramienta de mano: palas, cucharas, niveles. 3% es común; pon el tuyo." type="decimal" errorStyle="stop" operator="between">
      <formula1>0</formula1>
      <formula2>1</formula2>
    </dataValidation>
    <dataValidation sqref="B24:B25 B52:B53 B80:B81 B108:B109 B136:B137" showDropDown="0" showInputMessage="1" showErrorMessage="1" allowBlank="1" errorTitle="Revisa esta celda" error="Elige un valor de la lista." promptTitle="Equipo" prompt="Elige de la lista de Equipo en Insumos." type="list" errorStyle="stop">
      <formula1>'Insumos'!$B$40:$B$42</formula1>
    </dataValidation>
    <dataValidation sqref="D24:D25 D52:D53 D80:D81 D108:D109 D136:D137" showDropDown="0" showInputMessage="1" showErrorMessage="1" allowBlank="1" errorTitle="Revisa esta celda" error="Ese valor no va aquí. Lee el mensaje de esta celda." promptTitle="Horas por unidad" prompt="EJEMPLO. Horas de equipo por unidad del concepto. Si la revolvedora trabaja la jornada completa con la cuadrilla: 8 ÷ rendimiento." type="decimal" errorStyle="stop" operator="greaterThanOrEqual">
      <formula1>0</formula1>
    </dataValidation>
    <dataValidation sqref="C4" showDropDown="0" showInputMessage="1" showErrorMessage="1" allowBlank="1" errorTitle="Revisa esta celda" error="Ese valor no va aquí. Lee el mensaje de esta celda." promptTitle="Indirectos" prompt="EJEMPLO. Oficina, administración, supervisión, fianzas y seguros, como % del costo directo (Reglamento de Obras Públicas, art. 212). Pon el tuyo." type="decimal" errorStyle="stop" operator="between">
      <formula1>0</formula1>
      <formula2>5</formula2>
    </dataValidation>
    <dataValidation sqref="D4" showDropDown="0" showInputMessage="1" showErrorMessage="1" allowBlank="1" errorTitle="Revisa esta celda" error="Ese valor no va aquí. Lee el mensaje de esta celda." promptTitle="Financiamiento" prompt="EJEMPLO. Lo que te cuesta poner tu dinero antes de cobrar, como % de directos más indirectos (art. 214 del mismo reglamento). Con buen anticipo baja." type="decimal" errorStyle="stop" operator="between">
      <formula1>0</formula1>
      <formula2>5</formula2>
    </dataValidation>
    <dataValidation sqref="E4" showDropDown="0" showInputMessage="1" showErrorMessage="1" allowBlank="1" errorTitle="Revisa esta celda" error="Ese valor no va aquí. Lee el mensaje de esta celda." promptTitle="Utilidad" prompt="EJEMPLO. Tu ganancia, como % de directos, indirectos y financiamiento (art. 219). Considera que de ahí salen ISR y PTU." type="decimal" errorStyle="stop" operator="between">
      <formula1>0</formula1>
      <formula2>5</formula2>
    </dataValidation>
    <dataValidation sqref="F4" showDropDown="0" showInputMessage="1" showErrorMessage="1" allowBlank="1" errorTitle="Revisa esta celda" error="Ese valor no va aquí. Lee el mensaje de esta celda." promptTitle="Cargos adicionales" prompt="Derechos o impuestos que te cobren por el contrato. Van después de la utilidad (art. 220). Si no te cobran ninguno, deja 0%." type="decimal" errorStyle="stop" operator="between">
      <formula1>0</formula1>
      <formula2>5</formula2>
    </dataValidation>
  </dataValidations>
  <printOptions horizontalCentered="1"/>
  <pageMargins left="0.4" right="0.4" top="0.5" bottom="0.5" header="0.5" footer="0.5"/>
  <pageSetup orientation="landscape" paperSize="1" fitToHeight="0" fitToWidth="1"/>
  <headerFooter>
    <oddHeader/>
    <oddFooter>&amp;C&amp;"Arial"&amp;8 &amp;P / &amp;N</oddFooter>
    <evenHeader/>
    <evenFooter/>
    <firstHeader/>
    <firstFooter/>
  </headerFooter>
  <rowBreaks count="4" manualBreakCount="4">
    <brk id="33" min="0" max="16383" man="1"/>
    <brk id="61" min="0" max="16383" man="1"/>
    <brk id="89" min="0" max="16383" man="1"/>
    <brk id="117" min="0" max="16383" man="1"/>
  </rowBreaks>
</worksheet>
</file>

<file path=xl/worksheets/sheet5.xml><?xml version="1.0" encoding="utf-8"?>
<worksheet xmlns="http://schemas.openxmlformats.org/spreadsheetml/2006/main">
  <sheetPr>
    <tabColor rgb="00E8590C"/>
    <outlinePr summaryBelow="1" summaryRight="1"/>
    <pageSetUpPr fitToPage="1"/>
  </sheetPr>
  <dimension ref="A1:K18"/>
  <sheetViews>
    <sheetView showGridLines="0" zoomScale="100" workbookViewId="0">
      <pane ySplit="6" topLeftCell="A7" activePane="bottomLeft" state="frozen"/>
      <selection pane="bottomLeft" activeCell="A1" sqref="A1"/>
    </sheetView>
  </sheetViews>
  <sheetFormatPr baseColWidth="8" defaultRowHeight="15"/>
  <cols>
    <col width="6" customWidth="1" min="1" max="1"/>
    <col width="10" customWidth="1" min="2" max="2"/>
    <col width="56" customWidth="1" min="3" max="3"/>
    <col width="9" customWidth="1" min="4" max="4"/>
    <col width="12" customWidth="1" min="5" max="5"/>
    <col width="15" customWidth="1" min="6" max="6"/>
    <col width="16" customWidth="1" min="7" max="7"/>
    <col width="22" customWidth="1" min="8" max="8"/>
    <col width="30" customWidth="1" min="9" max="9"/>
    <col hidden="1" width="13" customWidth="1" min="10" max="10"/>
    <col hidden="1" width="13" customWidth="1" min="11" max="11"/>
  </cols>
  <sheetData>
    <row r="1" ht="30" customHeight="1">
      <c r="A1" s="19" t="inlineStr">
        <is>
          <t>Presupuesto</t>
        </is>
      </c>
      <c r="B1" s="19" t="n"/>
      <c r="C1" s="19" t="n"/>
      <c r="D1" s="19" t="n"/>
      <c r="E1" s="19" t="n"/>
      <c r="F1" s="19" t="n"/>
      <c r="G1" s="19" t="n"/>
      <c r="H1" s="19" t="n"/>
      <c r="I1" s="20" t="inlineStr">
        <is>
          <t>Precios Unitarios</t>
        </is>
      </c>
    </row>
    <row r="2" ht="19.2" customHeight="1">
      <c r="A2" s="12" t="inlineStr">
        <is>
          <t>Elige el concepto en la columna C y pon la cantidad en la columna E. El precio unitario sale de su matriz. Arriba ves subtotal, IVA y total.</t>
        </is>
      </c>
    </row>
    <row r="3" ht="28" customHeight="1">
      <c r="C3" s="36" t="inlineStr">
        <is>
          <t>Obra</t>
        </is>
      </c>
      <c r="E3" s="21" t="inlineStr">
        <is>
          <t>Tasa de IVA</t>
        </is>
      </c>
      <c r="F3" s="21" t="inlineStr">
        <is>
          <t>Subtotal</t>
        </is>
      </c>
      <c r="G3" s="21" t="inlineStr">
        <is>
          <t>IVA</t>
        </is>
      </c>
      <c r="H3" s="21" t="inlineStr">
        <is>
          <t>Total con IVA</t>
        </is>
      </c>
      <c r="I3" s="21" t="inlineStr">
        <is>
          <t>Líneas con datos de EJEMPLO</t>
        </is>
      </c>
    </row>
    <row r="4" ht="26" customHeight="1">
      <c r="C4" s="37" t="inlineStr">
        <is>
          <t>EJEMPLO: cuarto de 4 x 5 m</t>
        </is>
      </c>
      <c r="E4" s="52" t="n">
        <v>0.16</v>
      </c>
      <c r="F4" s="53">
        <f>SUM(G7:G18)</f>
        <v/>
      </c>
      <c r="G4" s="53">
        <f>ROUND(F4*E4,2)</f>
        <v/>
      </c>
      <c r="H4" s="40">
        <f>F4+G4</f>
        <v/>
      </c>
      <c r="I4" s="24">
        <f>COUNTIF(H7:H18,"EJEMPLO")</f>
        <v/>
      </c>
    </row>
    <row r="5" ht="18" customHeight="1"/>
    <row r="6" ht="30" customHeight="1">
      <c r="A6" s="26" t="inlineStr">
        <is>
          <t>#</t>
        </is>
      </c>
      <c r="B6" s="25" t="inlineStr">
        <is>
          <t>Clave</t>
        </is>
      </c>
      <c r="C6" s="25" t="inlineStr">
        <is>
          <t>Concepto</t>
        </is>
      </c>
      <c r="D6" s="25" t="inlineStr">
        <is>
          <t>Unidad</t>
        </is>
      </c>
      <c r="E6" s="26" t="inlineStr">
        <is>
          <t>Cantidad</t>
        </is>
      </c>
      <c r="F6" s="26" t="inlineStr">
        <is>
          <t>Precio unitario</t>
        </is>
      </c>
      <c r="G6" s="26" t="inlineStr">
        <is>
          <t>Importe</t>
        </is>
      </c>
      <c r="H6" s="25" t="inlineStr">
        <is>
          <t>Estado</t>
        </is>
      </c>
      <c r="I6" s="25" t="inlineStr">
        <is>
          <t>Nota</t>
        </is>
      </c>
    </row>
    <row r="7" ht="18" customHeight="1">
      <c r="A7" s="54" t="n">
        <v>1</v>
      </c>
      <c r="B7" s="29">
        <f>IF($C7="","",IFERROR(INDEX('calc'!$A$5:$A$9,MATCH($C7,'calc'!$B$5:$B$9,0)),""))</f>
        <v/>
      </c>
      <c r="C7" s="27" t="inlineStr">
        <is>
          <t>Muro de block hueco 15x20x40 cm, asentado con Pegamuro</t>
        </is>
      </c>
      <c r="D7" s="29">
        <f>IF($C7="","",IFERROR(INDEX('calc'!$C$5:$C$9,MATCH($C7,'calc'!$B$5:$B$9,0)),""))</f>
        <v/>
      </c>
      <c r="E7" s="32" t="n">
        <v>42.8</v>
      </c>
      <c r="F7" s="30">
        <f>IF($C7="","",IFERROR(INDEX('calc'!$H$5:$H$9,MATCH($C7,'calc'!$B$5:$B$9,0)),""))</f>
        <v/>
      </c>
      <c r="G7" s="30">
        <f>IF(OR($F7="",$E7=""),"",ROUND($E7*$F7,2))</f>
        <v/>
      </c>
      <c r="H7" s="29">
        <f>IF($C7="","",IF(ISNA(MATCH($C7,'calc'!$B$5:$B$9,0)),"No está en el catálogo",IF(INDEX('calc'!$I$5:$I$9,MATCH($C7,'calc'!$B$5:$B$9,0))&gt;0,"EJEMPLO","OK")))</f>
        <v/>
      </c>
      <c r="I7" s="27" t="inlineStr">
        <is>
          <t>EJEMPLO</t>
        </is>
      </c>
      <c r="J7">
        <f>IF($C7="","",COUNTA($C$7:$C7))</f>
        <v/>
      </c>
      <c r="K7">
        <f>IF(OR($C7="",$E7=""),0,$E7*IFERROR(INDEX('calc'!$G$5:$G$9,MATCH($C7,'calc'!$B$5:$B$9,0)),0))</f>
        <v/>
      </c>
    </row>
    <row r="8" ht="18" customHeight="1">
      <c r="A8" s="54" t="n">
        <v>2</v>
      </c>
      <c r="B8" s="29">
        <f>IF($C8="","",IFERROR(INDEX('calc'!$A$5:$A$9,MATCH($C8,'calc'!$B$5:$B$9,0)),""))</f>
        <v/>
      </c>
      <c r="C8" s="27" t="inlineStr">
        <is>
          <t>Castillo 15x15, f'c 200, electrosoldado 15x15-4</t>
        </is>
      </c>
      <c r="D8" s="29">
        <f>IF($C8="","",IFERROR(INDEX('calc'!$C$5:$C$9,MATCH($C8,'calc'!$B$5:$B$9,0)),""))</f>
        <v/>
      </c>
      <c r="E8" s="32" t="n">
        <v>15.6</v>
      </c>
      <c r="F8" s="30">
        <f>IF($C8="","",IFERROR(INDEX('calc'!$H$5:$H$9,MATCH($C8,'calc'!$B$5:$B$9,0)),""))</f>
        <v/>
      </c>
      <c r="G8" s="30">
        <f>IF(OR($F8="",$E8=""),"",ROUND($E8*$F8,2))</f>
        <v/>
      </c>
      <c r="H8" s="29">
        <f>IF($C8="","",IF(ISNA(MATCH($C8,'calc'!$B$5:$B$9,0)),"No está en el catálogo",IF(INDEX('calc'!$I$5:$I$9,MATCH($C8,'calc'!$B$5:$B$9,0))&gt;0,"EJEMPLO","OK")))</f>
        <v/>
      </c>
      <c r="I8" s="27" t="inlineStr">
        <is>
          <t>EJEMPLO</t>
        </is>
      </c>
      <c r="J8">
        <f>IF($C8="","",COUNTA($C$7:$C8))</f>
        <v/>
      </c>
      <c r="K8">
        <f>IF(OR($C8="",$E8=""),0,$E8*IFERROR(INDEX('calc'!$G$5:$G$9,MATCH($C8,'calc'!$B$5:$B$9,0)),0))</f>
        <v/>
      </c>
    </row>
    <row r="9" ht="18" customHeight="1">
      <c r="A9" s="54" t="n">
        <v>3</v>
      </c>
      <c r="B9" s="29">
        <f>IF($C9="","",IFERROR(INDEX('calc'!$A$5:$A$9,MATCH($C9,'calc'!$B$5:$B$9,0)),""))</f>
        <v/>
      </c>
      <c r="C9" s="27" t="inlineStr">
        <is>
          <t>Firme de 8 cm, f'c 150 hecho en obra, malla 6x6-10/10</t>
        </is>
      </c>
      <c r="D9" s="29">
        <f>IF($C9="","",IFERROR(INDEX('calc'!$C$5:$C$9,MATCH($C9,'calc'!$B$5:$B$9,0)),""))</f>
        <v/>
      </c>
      <c r="E9" s="32" t="n">
        <v>20</v>
      </c>
      <c r="F9" s="30">
        <f>IF($C9="","",IFERROR(INDEX('calc'!$H$5:$H$9,MATCH($C9,'calc'!$B$5:$B$9,0)),""))</f>
        <v/>
      </c>
      <c r="G9" s="30">
        <f>IF(OR($F9="",$E9=""),"",ROUND($E9*$F9,2))</f>
        <v/>
      </c>
      <c r="H9" s="29">
        <f>IF($C9="","",IF(ISNA(MATCH($C9,'calc'!$B$5:$B$9,0)),"No está en el catálogo",IF(INDEX('calc'!$I$5:$I$9,MATCH($C9,'calc'!$B$5:$B$9,0))&gt;0,"EJEMPLO","OK")))</f>
        <v/>
      </c>
      <c r="I9" s="27" t="inlineStr">
        <is>
          <t>EJEMPLO</t>
        </is>
      </c>
      <c r="J9">
        <f>IF($C9="","",COUNTA($C$7:$C9))</f>
        <v/>
      </c>
      <c r="K9">
        <f>IF(OR($C9="",$E9=""),0,$E9*IFERROR(INDEX('calc'!$G$5:$G$9,MATCH($C9,'calc'!$B$5:$B$9,0)),0))</f>
        <v/>
      </c>
    </row>
    <row r="10" ht="18" customHeight="1">
      <c r="A10" s="54" t="n">
        <v>4</v>
      </c>
      <c r="B10" s="29">
        <f>IF($C10="","",IFERROR(INDEX('calc'!$A$5:$A$9,MATCH($C10,'calc'!$B$5:$B$9,0)),""))</f>
        <v/>
      </c>
      <c r="C10" s="27" t="inlineStr">
        <is>
          <t>Impermeabilizante acrílico a dos capas, con sellador</t>
        </is>
      </c>
      <c r="D10" s="29">
        <f>IF($C10="","",IFERROR(INDEX('calc'!$C$5:$C$9,MATCH($C10,'calc'!$B$5:$B$9,0)),""))</f>
        <v/>
      </c>
      <c r="E10" s="32" t="n">
        <v>22</v>
      </c>
      <c r="F10" s="30">
        <f>IF($C10="","",IFERROR(INDEX('calc'!$H$5:$H$9,MATCH($C10,'calc'!$B$5:$B$9,0)),""))</f>
        <v/>
      </c>
      <c r="G10" s="30">
        <f>IF(OR($F10="",$E10=""),"",ROUND($E10*$F10,2))</f>
        <v/>
      </c>
      <c r="H10" s="29">
        <f>IF($C10="","",IF(ISNA(MATCH($C10,'calc'!$B$5:$B$9,0)),"No está en el catálogo",IF(INDEX('calc'!$I$5:$I$9,MATCH($C10,'calc'!$B$5:$B$9,0))&gt;0,"EJEMPLO","OK")))</f>
        <v/>
      </c>
      <c r="I10" s="27" t="inlineStr">
        <is>
          <t>EJEMPLO</t>
        </is>
      </c>
      <c r="J10">
        <f>IF($C10="","",COUNTA($C$7:$C10))</f>
        <v/>
      </c>
      <c r="K10">
        <f>IF(OR($C10="",$E10=""),0,$E10*IFERROR(INDEX('calc'!$G$5:$G$9,MATCH($C10,'calc'!$B$5:$B$9,0)),0))</f>
        <v/>
      </c>
    </row>
    <row r="11" ht="18" customHeight="1">
      <c r="A11" s="54" t="n">
        <v>5</v>
      </c>
      <c r="B11" s="29">
        <f>IF($C11="","",IFERROR(INDEX('calc'!$A$5:$A$9,MATCH($C11,'calc'!$B$5:$B$9,0)),""))</f>
        <v/>
      </c>
      <c r="C11" s="27" t="inlineStr">
        <is>
          <t>Pintura vinílica a dos manos en muros, con sellador</t>
        </is>
      </c>
      <c r="D11" s="29">
        <f>IF($C11="","",IFERROR(INDEX('calc'!$C$5:$C$9,MATCH($C11,'calc'!$B$5:$B$9,0)),""))</f>
        <v/>
      </c>
      <c r="E11" s="32" t="n">
        <v>90</v>
      </c>
      <c r="F11" s="30">
        <f>IF($C11="","",IFERROR(INDEX('calc'!$H$5:$H$9,MATCH($C11,'calc'!$B$5:$B$9,0)),""))</f>
        <v/>
      </c>
      <c r="G11" s="30">
        <f>IF(OR($F11="",$E11=""),"",ROUND($E11*$F11,2))</f>
        <v/>
      </c>
      <c r="H11" s="29">
        <f>IF($C11="","",IF(ISNA(MATCH($C11,'calc'!$B$5:$B$9,0)),"No está en el catálogo",IF(INDEX('calc'!$I$5:$I$9,MATCH($C11,'calc'!$B$5:$B$9,0))&gt;0,"EJEMPLO","OK")))</f>
        <v/>
      </c>
      <c r="I11" s="27" t="inlineStr">
        <is>
          <t>EJEMPLO</t>
        </is>
      </c>
      <c r="J11">
        <f>IF($C11="","",COUNTA($C$7:$C11))</f>
        <v/>
      </c>
      <c r="K11">
        <f>IF(OR($C11="",$E11=""),0,$E11*IFERROR(INDEX('calc'!$G$5:$G$9,MATCH($C11,'calc'!$B$5:$B$9,0)),0))</f>
        <v/>
      </c>
    </row>
    <row r="12" ht="18" customHeight="1">
      <c r="A12" s="54" t="n">
        <v>6</v>
      </c>
      <c r="B12" s="29">
        <f>IF($C12="","",IFERROR(INDEX('calc'!$A$5:$A$9,MATCH($C12,'calc'!$B$5:$B$9,0)),""))</f>
        <v/>
      </c>
      <c r="C12" s="27" t="n"/>
      <c r="D12" s="29">
        <f>IF($C12="","",IFERROR(INDEX('calc'!$C$5:$C$9,MATCH($C12,'calc'!$B$5:$B$9,0)),""))</f>
        <v/>
      </c>
      <c r="E12" s="32" t="n"/>
      <c r="F12" s="30">
        <f>IF($C12="","",IFERROR(INDEX('calc'!$H$5:$H$9,MATCH($C12,'calc'!$B$5:$B$9,0)),""))</f>
        <v/>
      </c>
      <c r="G12" s="30">
        <f>IF(OR($F12="",$E12=""),"",ROUND($E12*$F12,2))</f>
        <v/>
      </c>
      <c r="H12" s="29">
        <f>IF($C12="","",IF(ISNA(MATCH($C12,'calc'!$B$5:$B$9,0)),"No está en el catálogo",IF(INDEX('calc'!$I$5:$I$9,MATCH($C12,'calc'!$B$5:$B$9,0))&gt;0,"EJEMPLO","OK")))</f>
        <v/>
      </c>
      <c r="I12" s="27" t="n"/>
      <c r="J12">
        <f>IF($C12="","",COUNTA($C$7:$C12))</f>
        <v/>
      </c>
      <c r="K12">
        <f>IF(OR($C12="",$E12=""),0,$E12*IFERROR(INDEX('calc'!$G$5:$G$9,MATCH($C12,'calc'!$B$5:$B$9,0)),0))</f>
        <v/>
      </c>
    </row>
    <row r="13" ht="18" customHeight="1">
      <c r="A13" s="54" t="n">
        <v>7</v>
      </c>
      <c r="B13" s="29">
        <f>IF($C13="","",IFERROR(INDEX('calc'!$A$5:$A$9,MATCH($C13,'calc'!$B$5:$B$9,0)),""))</f>
        <v/>
      </c>
      <c r="C13" s="27" t="n"/>
      <c r="D13" s="29">
        <f>IF($C13="","",IFERROR(INDEX('calc'!$C$5:$C$9,MATCH($C13,'calc'!$B$5:$B$9,0)),""))</f>
        <v/>
      </c>
      <c r="E13" s="32" t="n"/>
      <c r="F13" s="30">
        <f>IF($C13="","",IFERROR(INDEX('calc'!$H$5:$H$9,MATCH($C13,'calc'!$B$5:$B$9,0)),""))</f>
        <v/>
      </c>
      <c r="G13" s="30">
        <f>IF(OR($F13="",$E13=""),"",ROUND($E13*$F13,2))</f>
        <v/>
      </c>
      <c r="H13" s="29">
        <f>IF($C13="","",IF(ISNA(MATCH($C13,'calc'!$B$5:$B$9,0)),"No está en el catálogo",IF(INDEX('calc'!$I$5:$I$9,MATCH($C13,'calc'!$B$5:$B$9,0))&gt;0,"EJEMPLO","OK")))</f>
        <v/>
      </c>
      <c r="I13" s="27" t="n"/>
      <c r="J13">
        <f>IF($C13="","",COUNTA($C$7:$C13))</f>
        <v/>
      </c>
      <c r="K13">
        <f>IF(OR($C13="",$E13=""),0,$E13*IFERROR(INDEX('calc'!$G$5:$G$9,MATCH($C13,'calc'!$B$5:$B$9,0)),0))</f>
        <v/>
      </c>
    </row>
    <row r="14" ht="18" customHeight="1">
      <c r="A14" s="54" t="n">
        <v>8</v>
      </c>
      <c r="B14" s="29">
        <f>IF($C14="","",IFERROR(INDEX('calc'!$A$5:$A$9,MATCH($C14,'calc'!$B$5:$B$9,0)),""))</f>
        <v/>
      </c>
      <c r="C14" s="27" t="n"/>
      <c r="D14" s="29">
        <f>IF($C14="","",IFERROR(INDEX('calc'!$C$5:$C$9,MATCH($C14,'calc'!$B$5:$B$9,0)),""))</f>
        <v/>
      </c>
      <c r="E14" s="32" t="n"/>
      <c r="F14" s="30">
        <f>IF($C14="","",IFERROR(INDEX('calc'!$H$5:$H$9,MATCH($C14,'calc'!$B$5:$B$9,0)),""))</f>
        <v/>
      </c>
      <c r="G14" s="30">
        <f>IF(OR($F14="",$E14=""),"",ROUND($E14*$F14,2))</f>
        <v/>
      </c>
      <c r="H14" s="29">
        <f>IF($C14="","",IF(ISNA(MATCH($C14,'calc'!$B$5:$B$9,0)),"No está en el catálogo",IF(INDEX('calc'!$I$5:$I$9,MATCH($C14,'calc'!$B$5:$B$9,0))&gt;0,"EJEMPLO","OK")))</f>
        <v/>
      </c>
      <c r="I14" s="27" t="n"/>
      <c r="J14">
        <f>IF($C14="","",COUNTA($C$7:$C14))</f>
        <v/>
      </c>
      <c r="K14">
        <f>IF(OR($C14="",$E14=""),0,$E14*IFERROR(INDEX('calc'!$G$5:$G$9,MATCH($C14,'calc'!$B$5:$B$9,0)),0))</f>
        <v/>
      </c>
    </row>
    <row r="15" ht="18" customHeight="1">
      <c r="A15" s="54" t="n">
        <v>9</v>
      </c>
      <c r="B15" s="29">
        <f>IF($C15="","",IFERROR(INDEX('calc'!$A$5:$A$9,MATCH($C15,'calc'!$B$5:$B$9,0)),""))</f>
        <v/>
      </c>
      <c r="C15" s="27" t="n"/>
      <c r="D15" s="29">
        <f>IF($C15="","",IFERROR(INDEX('calc'!$C$5:$C$9,MATCH($C15,'calc'!$B$5:$B$9,0)),""))</f>
        <v/>
      </c>
      <c r="E15" s="32" t="n"/>
      <c r="F15" s="30">
        <f>IF($C15="","",IFERROR(INDEX('calc'!$H$5:$H$9,MATCH($C15,'calc'!$B$5:$B$9,0)),""))</f>
        <v/>
      </c>
      <c r="G15" s="30">
        <f>IF(OR($F15="",$E15=""),"",ROUND($E15*$F15,2))</f>
        <v/>
      </c>
      <c r="H15" s="29">
        <f>IF($C15="","",IF(ISNA(MATCH($C15,'calc'!$B$5:$B$9,0)),"No está en el catálogo",IF(INDEX('calc'!$I$5:$I$9,MATCH($C15,'calc'!$B$5:$B$9,0))&gt;0,"EJEMPLO","OK")))</f>
        <v/>
      </c>
      <c r="I15" s="27" t="n"/>
      <c r="J15">
        <f>IF($C15="","",COUNTA($C$7:$C15))</f>
        <v/>
      </c>
      <c r="K15">
        <f>IF(OR($C15="",$E15=""),0,$E15*IFERROR(INDEX('calc'!$G$5:$G$9,MATCH($C15,'calc'!$B$5:$B$9,0)),0))</f>
        <v/>
      </c>
    </row>
    <row r="16" ht="18" customHeight="1">
      <c r="A16" s="54" t="n">
        <v>10</v>
      </c>
      <c r="B16" s="29">
        <f>IF($C16="","",IFERROR(INDEX('calc'!$A$5:$A$9,MATCH($C16,'calc'!$B$5:$B$9,0)),""))</f>
        <v/>
      </c>
      <c r="C16" s="27" t="n"/>
      <c r="D16" s="29">
        <f>IF($C16="","",IFERROR(INDEX('calc'!$C$5:$C$9,MATCH($C16,'calc'!$B$5:$B$9,0)),""))</f>
        <v/>
      </c>
      <c r="E16" s="32" t="n"/>
      <c r="F16" s="30">
        <f>IF($C16="","",IFERROR(INDEX('calc'!$H$5:$H$9,MATCH($C16,'calc'!$B$5:$B$9,0)),""))</f>
        <v/>
      </c>
      <c r="G16" s="30">
        <f>IF(OR($F16="",$E16=""),"",ROUND($E16*$F16,2))</f>
        <v/>
      </c>
      <c r="H16" s="29">
        <f>IF($C16="","",IF(ISNA(MATCH($C16,'calc'!$B$5:$B$9,0)),"No está en el catálogo",IF(INDEX('calc'!$I$5:$I$9,MATCH($C16,'calc'!$B$5:$B$9,0))&gt;0,"EJEMPLO","OK")))</f>
        <v/>
      </c>
      <c r="I16" s="27" t="n"/>
      <c r="J16">
        <f>IF($C16="","",COUNTA($C$7:$C16))</f>
        <v/>
      </c>
      <c r="K16">
        <f>IF(OR($C16="",$E16=""),0,$E16*IFERROR(INDEX('calc'!$G$5:$G$9,MATCH($C16,'calc'!$B$5:$B$9,0)),0))</f>
        <v/>
      </c>
    </row>
    <row r="17" ht="18" customHeight="1">
      <c r="A17" s="54" t="n">
        <v>11</v>
      </c>
      <c r="B17" s="29">
        <f>IF($C17="","",IFERROR(INDEX('calc'!$A$5:$A$9,MATCH($C17,'calc'!$B$5:$B$9,0)),""))</f>
        <v/>
      </c>
      <c r="C17" s="27" t="n"/>
      <c r="D17" s="29">
        <f>IF($C17="","",IFERROR(INDEX('calc'!$C$5:$C$9,MATCH($C17,'calc'!$B$5:$B$9,0)),""))</f>
        <v/>
      </c>
      <c r="E17" s="32" t="n"/>
      <c r="F17" s="30">
        <f>IF($C17="","",IFERROR(INDEX('calc'!$H$5:$H$9,MATCH($C17,'calc'!$B$5:$B$9,0)),""))</f>
        <v/>
      </c>
      <c r="G17" s="30">
        <f>IF(OR($F17="",$E17=""),"",ROUND($E17*$F17,2))</f>
        <v/>
      </c>
      <c r="H17" s="29">
        <f>IF($C17="","",IF(ISNA(MATCH($C17,'calc'!$B$5:$B$9,0)),"No está en el catálogo",IF(INDEX('calc'!$I$5:$I$9,MATCH($C17,'calc'!$B$5:$B$9,0))&gt;0,"EJEMPLO","OK")))</f>
        <v/>
      </c>
      <c r="I17" s="27" t="n"/>
      <c r="J17">
        <f>IF($C17="","",COUNTA($C$7:$C17))</f>
        <v/>
      </c>
      <c r="K17">
        <f>IF(OR($C17="",$E17=""),0,$E17*IFERROR(INDEX('calc'!$G$5:$G$9,MATCH($C17,'calc'!$B$5:$B$9,0)),0))</f>
        <v/>
      </c>
    </row>
    <row r="18" ht="18" customHeight="1">
      <c r="A18" s="54" t="n">
        <v>12</v>
      </c>
      <c r="B18" s="29">
        <f>IF($C18="","",IFERROR(INDEX('calc'!$A$5:$A$9,MATCH($C18,'calc'!$B$5:$B$9,0)),""))</f>
        <v/>
      </c>
      <c r="C18" s="27" t="n"/>
      <c r="D18" s="29">
        <f>IF($C18="","",IFERROR(INDEX('calc'!$C$5:$C$9,MATCH($C18,'calc'!$B$5:$B$9,0)),""))</f>
        <v/>
      </c>
      <c r="E18" s="32" t="n"/>
      <c r="F18" s="30">
        <f>IF($C18="","",IFERROR(INDEX('calc'!$H$5:$H$9,MATCH($C18,'calc'!$B$5:$B$9,0)),""))</f>
        <v/>
      </c>
      <c r="G18" s="30">
        <f>IF(OR($F18="",$E18=""),"",ROUND($E18*$F18,2))</f>
        <v/>
      </c>
      <c r="H18" s="29">
        <f>IF($C18="","",IF(ISNA(MATCH($C18,'calc'!$B$5:$B$9,0)),"No está en el catálogo",IF(INDEX('calc'!$I$5:$I$9,MATCH($C18,'calc'!$B$5:$B$9,0))&gt;0,"EJEMPLO","OK")))</f>
        <v/>
      </c>
      <c r="I18" s="27" t="n"/>
      <c r="J18">
        <f>IF($C18="","",COUNTA($C$7:$C18))</f>
        <v/>
      </c>
      <c r="K18">
        <f>IF(OR($C18="",$E18=""),0,$E18*IFERROR(INDEX('calc'!$G$5:$G$9,MATCH($C18,'calc'!$B$5:$B$9,0)),0))</f>
        <v/>
      </c>
    </row>
  </sheetData>
  <sheetProtection selectLockedCells="0" selectUnlockedCells="0" sheet="1" objects="0" insertRows="1" insertHyperlinks="1" autoFilter="1" scenarios="0" formatColumns="0" deleteColumns="1" insertColumns="1" pivotTables="1" deleteRows="1" formatCells="0" formatRows="0" sort="1"/>
  <mergeCells count="1">
    <mergeCell ref="A2:I2"/>
  </mergeCells>
  <conditionalFormatting sqref="I4">
    <cfRule type="expression" priority="1" dxfId="0">
      <formula>I4&gt;0</formula>
    </cfRule>
  </conditionalFormatting>
  <conditionalFormatting sqref="H7:H18">
    <cfRule type="expression" priority="2" dxfId="0">
      <formula>H7="EJEMPLO"</formula>
    </cfRule>
    <cfRule type="expression" priority="3" dxfId="1">
      <formula>H7="No está en el catálogo"</formula>
    </cfRule>
  </conditionalFormatting>
  <dataValidations count="5">
    <dataValidation sqref="C7:C18" showDropDown="0" showInputMessage="1" showErrorMessage="1" allowBlank="1" errorTitle="Revisa esta celda" error="Elige un valor de la lista." promptTitle="Concepto" prompt="Elige de la lista. ¿No está? Arma su matriz primero en la pestaña Matrices." type="list" errorStyle="stop">
      <formula1>'calc'!$B$5:$B$9</formula1>
    </dataValidation>
    <dataValidation sqref="E7:E18" showDropDown="0" showInputMessage="1" showErrorMessage="1" allowBlank="1" errorTitle="Revisa esta celda" error="Ese valor no va aquí. Lee el mensaje de esta celda." promptTitle="Cantidad" prompt="La cantidad de obra en la unidad del concepto (m², m³, m, kg...)." type="decimal" errorStyle="stop" operator="greaterThanOrEqual">
      <formula1>0</formula1>
    </dataValidation>
    <dataValidation sqref="I7:I18" showDropDown="0" showInputMessage="1" showErrorMessage="0" allowBlank="1" errorTitle="Revisa esta celda" error="Ese valor no va aquí. Lee el mensaje de esta celda." promptTitle="Nota" prompt="Dónde va o lo que quieras recordar. Las líneas de ejemplo dicen EJEMPLO." errorStyle="stop"/>
    <dataValidation sqref="C4" showDropDown="0" showInputMessage="1" showErrorMessage="0" allowBlank="1" errorTitle="Revisa esta celda" error="Ese valor no va aquí. Lee el mensaje de esta celda." promptTitle="Obra" prompt="Nombre de la obra o del cliente." errorStyle="stop"/>
    <dataValidation sqref="E4" showDropDown="0" showInputMessage="1" showErrorMessage="1" allowBlank="1" errorTitle="Revisa esta celda" error="Ese valor no va aquí. Lee el mensaje de esta celda." promptTitle="IVA" prompt="16% es la tasa general (Ley del IVA, art. 1). Construir casa habitación con mano de obra y materiales puede estar exento (Reglamento de la Ley del IVA, art. 29): ahí pon 0%. Confírmalo con tu contador. No es asesoría fiscal." type="decimal" errorStyle="stop" operator="between">
      <formula1>0</formula1>
      <formula2>1</formula2>
    </dataValidation>
  </dataValidations>
  <printOptions horizontalCentered="1"/>
  <pageMargins left="0.4" right="0.4" top="0.5" bottom="0.5" header="0.5" footer="0.5"/>
  <pageSetup orientation="landscape" paperSize="1" fitToHeight="0" fitToWidth="1"/>
  <headerFooter>
    <oddHeader/>
    <oddFooter>&amp;C&amp;"Arial"&amp;8 &amp;P / &amp;N</oddFooter>
    <evenHeader/>
    <evenFooter/>
    <firstHeader/>
    <firstFooter/>
  </headerFooter>
</worksheet>
</file>

<file path=xl/worksheets/sheet6.xml><?xml version="1.0" encoding="utf-8"?>
<worksheet xmlns="http://schemas.openxmlformats.org/spreadsheetml/2006/main">
  <sheetPr>
    <outlinePr summaryBelow="1" summaryRight="1"/>
    <pageSetUpPr/>
  </sheetPr>
  <dimension ref="A5:J9"/>
  <sheetViews>
    <sheetView showGridLines="0" zoomScale="100" workbookViewId="0">
      <selection activeCell="A1" sqref="A1"/>
    </sheetView>
  </sheetViews>
  <sheetFormatPr baseColWidth="8" defaultRowHeight="15"/>
  <sheetData>
    <row r="1" ht="18" customHeight="1"/>
    <row r="2" ht="18" customHeight="1"/>
    <row r="3" ht="18" customHeight="1"/>
    <row r="4" ht="18" customHeight="1"/>
    <row r="5" ht="18" customHeight="1">
      <c r="A5">
        <f>IF('Matrices'!$B$7="","",'Matrices'!$A$7&amp;"")</f>
        <v/>
      </c>
      <c r="B5">
        <f>IF('Matrices'!$B$7="","",'Matrices'!$B$7)</f>
        <v/>
      </c>
      <c r="C5">
        <f>IF($B5="","",'Matrices'!$F$7&amp;"")</f>
        <v/>
      </c>
      <c r="D5" s="55">
        <f>IF($B5="","",'Matrices'!$G$16)</f>
        <v/>
      </c>
      <c r="E5" s="55">
        <f>IF($B5="","",'Matrices'!$G$21)</f>
        <v/>
      </c>
      <c r="F5" s="55">
        <f>IF($B5="","",'Matrices'!$G$26)</f>
        <v/>
      </c>
      <c r="G5" s="55">
        <f>IF($B5="","",'Matrices'!$G$27)</f>
        <v/>
      </c>
      <c r="H5" s="55">
        <f>IF($B5="","",'Matrices'!$G$32)</f>
        <v/>
      </c>
      <c r="I5" s="56">
        <f>IF($B5="","",'Matrices'!$I$7)</f>
        <v/>
      </c>
      <c r="J5">
        <f>IF($B5="","",IF(COUNTIF($B$5:$B$9,$B5)&gt;1,"NOMBRE REPETIDO",IF($I5&gt;0,"EJEMPLO","Tus datos")))</f>
        <v/>
      </c>
    </row>
    <row r="6" ht="18" customHeight="1">
      <c r="A6">
        <f>IF('Matrices'!$B$35="","",'Matrices'!$A$35&amp;"")</f>
        <v/>
      </c>
      <c r="B6">
        <f>IF('Matrices'!$B$35="","",'Matrices'!$B$35)</f>
        <v/>
      </c>
      <c r="C6">
        <f>IF($B6="","",'Matrices'!$F$35&amp;"")</f>
        <v/>
      </c>
      <c r="D6" s="55">
        <f>IF($B6="","",'Matrices'!$G$44)</f>
        <v/>
      </c>
      <c r="E6" s="55">
        <f>IF($B6="","",'Matrices'!$G$49)</f>
        <v/>
      </c>
      <c r="F6" s="55">
        <f>IF($B6="","",'Matrices'!$G$54)</f>
        <v/>
      </c>
      <c r="G6" s="55">
        <f>IF($B6="","",'Matrices'!$G$55)</f>
        <v/>
      </c>
      <c r="H6" s="55">
        <f>IF($B6="","",'Matrices'!$G$60)</f>
        <v/>
      </c>
      <c r="I6" s="56">
        <f>IF($B6="","",'Matrices'!$I$35)</f>
        <v/>
      </c>
      <c r="J6">
        <f>IF($B6="","",IF(COUNTIF($B$5:$B$9,$B6)&gt;1,"NOMBRE REPETIDO",IF($I6&gt;0,"EJEMPLO","Tus datos")))</f>
        <v/>
      </c>
    </row>
    <row r="7" ht="18" customHeight="1">
      <c r="A7">
        <f>IF('Matrices'!$B$63="","",'Matrices'!$A$63&amp;"")</f>
        <v/>
      </c>
      <c r="B7">
        <f>IF('Matrices'!$B$63="","",'Matrices'!$B$63)</f>
        <v/>
      </c>
      <c r="C7">
        <f>IF($B7="","",'Matrices'!$F$63&amp;"")</f>
        <v/>
      </c>
      <c r="D7" s="55">
        <f>IF($B7="","",'Matrices'!$G$72)</f>
        <v/>
      </c>
      <c r="E7" s="55">
        <f>IF($B7="","",'Matrices'!$G$77)</f>
        <v/>
      </c>
      <c r="F7" s="55">
        <f>IF($B7="","",'Matrices'!$G$82)</f>
        <v/>
      </c>
      <c r="G7" s="55">
        <f>IF($B7="","",'Matrices'!$G$83)</f>
        <v/>
      </c>
      <c r="H7" s="55">
        <f>IF($B7="","",'Matrices'!$G$88)</f>
        <v/>
      </c>
      <c r="I7" s="56">
        <f>IF($B7="","",'Matrices'!$I$63)</f>
        <v/>
      </c>
      <c r="J7">
        <f>IF($B7="","",IF(COUNTIF($B$5:$B$9,$B7)&gt;1,"NOMBRE REPETIDO",IF($I7&gt;0,"EJEMPLO","Tus datos")))</f>
        <v/>
      </c>
    </row>
    <row r="8" ht="18" customHeight="1">
      <c r="A8">
        <f>IF('Matrices'!$B$91="","",'Matrices'!$A$91&amp;"")</f>
        <v/>
      </c>
      <c r="B8">
        <f>IF('Matrices'!$B$91="","",'Matrices'!$B$91)</f>
        <v/>
      </c>
      <c r="C8">
        <f>IF($B8="","",'Matrices'!$F$91&amp;"")</f>
        <v/>
      </c>
      <c r="D8" s="55">
        <f>IF($B8="","",'Matrices'!$G$100)</f>
        <v/>
      </c>
      <c r="E8" s="55">
        <f>IF($B8="","",'Matrices'!$G$105)</f>
        <v/>
      </c>
      <c r="F8" s="55">
        <f>IF($B8="","",'Matrices'!$G$110)</f>
        <v/>
      </c>
      <c r="G8" s="55">
        <f>IF($B8="","",'Matrices'!$G$111)</f>
        <v/>
      </c>
      <c r="H8" s="55">
        <f>IF($B8="","",'Matrices'!$G$116)</f>
        <v/>
      </c>
      <c r="I8" s="56">
        <f>IF($B8="","",'Matrices'!$I$91)</f>
        <v/>
      </c>
      <c r="J8">
        <f>IF($B8="","",IF(COUNTIF($B$5:$B$9,$B8)&gt;1,"NOMBRE REPETIDO",IF($I8&gt;0,"EJEMPLO","Tus datos")))</f>
        <v/>
      </c>
    </row>
    <row r="9" ht="18" customHeight="1">
      <c r="A9">
        <f>IF('Matrices'!$B$119="","",'Matrices'!$A$119&amp;"")</f>
        <v/>
      </c>
      <c r="B9">
        <f>IF('Matrices'!$B$119="","",'Matrices'!$B$119)</f>
        <v/>
      </c>
      <c r="C9">
        <f>IF($B9="","",'Matrices'!$F$119&amp;"")</f>
        <v/>
      </c>
      <c r="D9" s="55">
        <f>IF($B9="","",'Matrices'!$G$128)</f>
        <v/>
      </c>
      <c r="E9" s="55">
        <f>IF($B9="","",'Matrices'!$G$133)</f>
        <v/>
      </c>
      <c r="F9" s="55">
        <f>IF($B9="","",'Matrices'!$G$138)</f>
        <v/>
      </c>
      <c r="G9" s="55">
        <f>IF($B9="","",'Matrices'!$G$139)</f>
        <v/>
      </c>
      <c r="H9" s="55">
        <f>IF($B9="","",'Matrices'!$G$144)</f>
        <v/>
      </c>
      <c r="I9" s="56">
        <f>IF($B9="","",'Matrices'!$I$119)</f>
        <v/>
      </c>
      <c r="J9">
        <f>IF($B9="","",IF(COUNTIF($B$5:$B$9,$B9)&gt;1,"NOMBRE REPETIDO",IF($I9&gt;0,"EJEMPLO","Tus datos")))</f>
        <v/>
      </c>
    </row>
  </sheetData>
  <sheetProtection selectLockedCells="0" selectUnlockedCells="0" sheet="1" objects="0" insertRows="1" insertHyperlinks="1" autoFilter="1" scenarios="0" formatColumns="0" deleteColumns="1" insertColumns="1" pivotTables="1" deleteRows="1" formatCells="0" formatRows="0" sort="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Built by Estrada</dc:creator>
  <dcterms:created xmlns:dcterms="http://purl.org/dc/terms/" xmlns:xsi="http://www.w3.org/2001/XMLSchema-instance" xsi:type="dcterms:W3CDTF">2026-10-27T16:16:19Z</dcterms:created>
  <dcterms:modified xmlns:dcterms="http://purl.org/dc/terms/" xmlns:xsi="http://www.w3.org/2001/XMLSchema-instance" xsi:type="dcterms:W3CDTF">2026-10-27T16:16:19Z</dcterms:modified>
</cp:coreProperties>
</file>